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1015" windowHeight="8130"/>
  </bookViews>
  <sheets>
    <sheet name="Power" sheetId="1" r:id="rId1"/>
    <sheet name="Area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2"/>
  <c r="E9" l="1"/>
  <c r="G9" s="1"/>
  <c r="E8"/>
  <c r="G8" s="1"/>
  <c r="E7"/>
  <c r="G7" s="1"/>
  <c r="E4"/>
  <c r="G4" s="1"/>
  <c r="E5"/>
  <c r="E6"/>
  <c r="C3"/>
  <c r="E3" s="1"/>
  <c r="C2"/>
  <c r="E2" s="1"/>
  <c r="Y14" i="1" l="1"/>
  <c r="I47"/>
  <c r="F6" i="2" s="1"/>
  <c r="G6" s="1"/>
  <c r="I46" i="1"/>
  <c r="F5" i="2" s="1"/>
  <c r="G5" s="1"/>
  <c r="AJ60" i="1"/>
  <c r="W12" s="1"/>
  <c r="Y12" s="1"/>
  <c r="AI60"/>
  <c r="AG60"/>
  <c r="AF60"/>
  <c r="AD60"/>
  <c r="AC60"/>
  <c r="AB60"/>
  <c r="AA60"/>
  <c r="Z60"/>
  <c r="Y60"/>
  <c r="W51"/>
  <c r="M51"/>
  <c r="W8" l="1"/>
  <c r="Y8" s="1"/>
  <c r="W10"/>
  <c r="Y10" s="1"/>
  <c r="U60" l="1"/>
  <c r="T60"/>
  <c r="W52"/>
  <c r="M52"/>
  <c r="A35"/>
  <c r="G44"/>
  <c r="I44" s="1"/>
  <c r="F2" i="2" s="1"/>
  <c r="G2" s="1"/>
  <c r="G45" i="1"/>
  <c r="I45" s="1"/>
  <c r="F3" i="2" s="1"/>
  <c r="G3" s="1"/>
  <c r="L57" i="1"/>
  <c r="M57"/>
  <c r="L58"/>
  <c r="M58"/>
  <c r="J60"/>
  <c r="K60"/>
  <c r="G10" i="2" l="1"/>
  <c r="Q23" i="1" s="1"/>
  <c r="W6"/>
  <c r="Y6" s="1"/>
  <c r="W58"/>
  <c r="V58"/>
  <c r="W57"/>
  <c r="V57"/>
  <c r="L53" l="1"/>
  <c r="L54" s="1"/>
  <c r="L60" s="1"/>
  <c r="M53"/>
  <c r="M54" s="1"/>
  <c r="M60" s="1"/>
  <c r="V53"/>
  <c r="W53"/>
  <c r="V54" l="1"/>
  <c r="V60" s="1"/>
  <c r="W54"/>
  <c r="W60" s="1"/>
  <c r="W4" l="1"/>
  <c r="Y4" s="1"/>
  <c r="Y18" s="1"/>
  <c r="Q21" s="1"/>
</calcChain>
</file>

<file path=xl/sharedStrings.xml><?xml version="1.0" encoding="utf-8"?>
<sst xmlns="http://schemas.openxmlformats.org/spreadsheetml/2006/main" count="97" uniqueCount="75">
  <si>
    <t>No. of Tri-Level Clocks</t>
  </si>
  <si>
    <t>No. of Bi-Level Clocks</t>
  </si>
  <si>
    <t>Enter No. of Clocks</t>
  </si>
  <si>
    <t>Tri level clocks per set</t>
  </si>
  <si>
    <t>Bi level clocks per set</t>
  </si>
  <si>
    <t>No .of sets(bi)</t>
  </si>
  <si>
    <t>Total</t>
  </si>
  <si>
    <r>
      <rPr>
        <b/>
        <sz val="11"/>
        <color rgb="FFFF0000"/>
        <rFont val="Calibri"/>
        <family val="2"/>
        <scheme val="minor"/>
      </rPr>
      <t>Bipolar</t>
    </r>
    <r>
      <rPr>
        <sz val="11"/>
        <color theme="1"/>
        <rFont val="Calibri"/>
        <family val="2"/>
        <scheme val="minor"/>
      </rPr>
      <t xml:space="preserve">                                         (Must be 2 or multiple of 2)</t>
    </r>
  </si>
  <si>
    <t>With BUF634</t>
  </si>
  <si>
    <t>Without BUF634</t>
  </si>
  <si>
    <t xml:space="preserve">Select an Option </t>
  </si>
  <si>
    <t>AD5724</t>
  </si>
  <si>
    <t>AD8184</t>
  </si>
  <si>
    <t>LM6171</t>
  </si>
  <si>
    <t>BUF634</t>
  </si>
  <si>
    <t>Quiescent current</t>
  </si>
  <si>
    <t>No.of Ics for single channel</t>
  </si>
  <si>
    <t>Digital Voltage</t>
  </si>
  <si>
    <t>+ voltage required</t>
  </si>
  <si>
    <t>- Voltage required</t>
  </si>
  <si>
    <t>Power Supply polarity (1 = uni/ 2 = bi)</t>
  </si>
  <si>
    <t>total current per IC</t>
  </si>
  <si>
    <t>total current per channel</t>
  </si>
  <si>
    <t>Clock (Trilevel_bipolar)</t>
  </si>
  <si>
    <t>AD8180</t>
  </si>
  <si>
    <t>Clock (Bilevel_bipolar)</t>
  </si>
  <si>
    <t xml:space="preserve"> Maximum Clock Rail Voltage</t>
  </si>
  <si>
    <t xml:space="preserve"> Minimum Clock Rail Voltage</t>
  </si>
  <si>
    <t>Clocks Standby</t>
  </si>
  <si>
    <t>With Load</t>
  </si>
  <si>
    <t>Without Load</t>
  </si>
  <si>
    <t>Clocks Running</t>
  </si>
  <si>
    <t>Q Current in calculation</t>
  </si>
  <si>
    <t xml:space="preserve">Current with clock running </t>
  </si>
  <si>
    <t>Actual Current</t>
  </si>
  <si>
    <t>±</t>
  </si>
  <si>
    <t>AD5678</t>
  </si>
  <si>
    <t>AD8099</t>
  </si>
  <si>
    <t>ADA4938</t>
  </si>
  <si>
    <t>ADG1636</t>
  </si>
  <si>
    <t>AD7626</t>
  </si>
  <si>
    <t>AD8031</t>
  </si>
  <si>
    <t>Analog</t>
  </si>
  <si>
    <t>No. of Analog Chanels</t>
  </si>
  <si>
    <t>OPA4140</t>
  </si>
  <si>
    <t>Bias (Bipolar)</t>
  </si>
  <si>
    <t>Bias (Unipolar)</t>
  </si>
  <si>
    <t>Bipolar bias per set</t>
  </si>
  <si>
    <t>unipolar bias per set</t>
  </si>
  <si>
    <r>
      <t xml:space="preserve">Enter No. of Bipolar Bias                                  </t>
    </r>
    <r>
      <rPr>
        <sz val="12"/>
        <color theme="1"/>
        <rFont val="Calibri"/>
        <family val="2"/>
        <scheme val="minor"/>
      </rPr>
      <t>(Must be 4 or multiple of 4)</t>
    </r>
  </si>
  <si>
    <r>
      <t xml:space="preserve">Enter No. of Unipolar Bias                                    </t>
    </r>
    <r>
      <rPr>
        <sz val="12"/>
        <color theme="1"/>
        <rFont val="Calibri"/>
        <family val="2"/>
        <scheme val="minor"/>
      </rPr>
      <t>(Must be 4 or multiple of 4)</t>
    </r>
  </si>
  <si>
    <t>+</t>
  </si>
  <si>
    <t>Current (A)</t>
  </si>
  <si>
    <t>Power(W)</t>
  </si>
  <si>
    <t>Supply Voltage(V)</t>
  </si>
  <si>
    <t>W</t>
  </si>
  <si>
    <r>
      <t xml:space="preserve">Bipolar                                        </t>
    </r>
    <r>
      <rPr>
        <sz val="11"/>
        <rFont val="Calibri"/>
        <family val="2"/>
        <scheme val="minor"/>
      </rPr>
      <t>(Must be 4 or multiple of 4)</t>
    </r>
  </si>
  <si>
    <t>Sr.No.</t>
  </si>
  <si>
    <t>Name of Circuit</t>
  </si>
  <si>
    <t>L</t>
  </si>
  <si>
    <t>Sq.mm</t>
  </si>
  <si>
    <t>Number of Sets</t>
  </si>
  <si>
    <t>Feedthrough ( 1 Clock set and 1 Bias set  )</t>
  </si>
  <si>
    <t>1 Backplane Connector</t>
  </si>
  <si>
    <t>Analog Chanels</t>
  </si>
  <si>
    <t>Unipolar Bias (4 bias per set)</t>
  </si>
  <si>
    <t>Bi-Level Clocks (two clocks per set)</t>
  </si>
  <si>
    <t>Tri-Level Clocks (4 clocks per set)</t>
  </si>
  <si>
    <t>Bipolar Bias (4 bias per set)</t>
  </si>
  <si>
    <t>FPGA+USB+Regulators+flash</t>
  </si>
  <si>
    <t>Clock</t>
  </si>
  <si>
    <t>Bias</t>
  </si>
  <si>
    <t>Power</t>
  </si>
  <si>
    <t>Watt</t>
  </si>
  <si>
    <t>Area</t>
  </si>
</sst>
</file>

<file path=xl/styles.xml><?xml version="1.0" encoding="utf-8"?>
<styleSheet xmlns="http://schemas.openxmlformats.org/spreadsheetml/2006/main">
  <numFmts count="1">
    <numFmt numFmtId="164" formatCode="0.0000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4" tint="0.59999389629810485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/>
    <xf numFmtId="0" fontId="0" fillId="0" borderId="0" xfId="0" applyFill="1"/>
    <xf numFmtId="11" fontId="0" fillId="0" borderId="0" xfId="0" applyNumberFormat="1" applyFill="1"/>
    <xf numFmtId="0" fontId="0" fillId="0" borderId="0" xfId="0"/>
    <xf numFmtId="11" fontId="0" fillId="0" borderId="0" xfId="0" applyNumberFormat="1"/>
    <xf numFmtId="0" fontId="0" fillId="4" borderId="0" xfId="0" applyFill="1"/>
    <xf numFmtId="0" fontId="0" fillId="5" borderId="0" xfId="0" applyFill="1"/>
    <xf numFmtId="0" fontId="0" fillId="5" borderId="0" xfId="0" quotePrefix="1" applyFill="1"/>
    <xf numFmtId="11" fontId="0" fillId="5" borderId="0" xfId="0" applyNumberFormat="1" applyFill="1"/>
    <xf numFmtId="0" fontId="9" fillId="0" borderId="0" xfId="0" applyFont="1"/>
    <xf numFmtId="0" fontId="1" fillId="0" borderId="0" xfId="0" applyFont="1"/>
    <xf numFmtId="0" fontId="0" fillId="0" borderId="0" xfId="0"/>
    <xf numFmtId="11" fontId="0" fillId="0" borderId="0" xfId="0" applyNumberFormat="1"/>
    <xf numFmtId="0" fontId="0" fillId="4" borderId="0" xfId="0" applyFill="1"/>
    <xf numFmtId="0" fontId="0" fillId="5" borderId="0" xfId="0" applyFill="1"/>
    <xf numFmtId="0" fontId="0" fillId="5" borderId="0" xfId="0" quotePrefix="1" applyFill="1"/>
    <xf numFmtId="11" fontId="0" fillId="4" borderId="0" xfId="0" applyNumberFormat="1" applyFill="1"/>
    <xf numFmtId="11" fontId="0" fillId="5" borderId="0" xfId="0" applyNumberFormat="1" applyFill="1"/>
    <xf numFmtId="164" fontId="0" fillId="0" borderId="0" xfId="0" applyNumberFormat="1" applyAlignment="1"/>
    <xf numFmtId="11" fontId="0" fillId="6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quotePrefix="1"/>
    <xf numFmtId="0" fontId="0" fillId="0" borderId="0" xfId="0" quotePrefix="1" applyFill="1"/>
    <xf numFmtId="11" fontId="0" fillId="7" borderId="0" xfId="0" applyNumberFormat="1" applyFill="1"/>
    <xf numFmtId="11" fontId="0" fillId="2" borderId="0" xfId="0" applyNumberFormat="1" applyFill="1"/>
    <xf numFmtId="0" fontId="0" fillId="9" borderId="0" xfId="0" applyFill="1"/>
    <xf numFmtId="0" fontId="0" fillId="9" borderId="0" xfId="0" quotePrefix="1" applyFill="1"/>
    <xf numFmtId="11" fontId="0" fillId="9" borderId="0" xfId="0" applyNumberFormat="1" applyFill="1"/>
    <xf numFmtId="0" fontId="6" fillId="0" borderId="0" xfId="0" quotePrefix="1" applyFont="1" applyBorder="1" applyAlignment="1">
      <alignment vertical="center"/>
    </xf>
    <xf numFmtId="0" fontId="0" fillId="7" borderId="0" xfId="0" applyFill="1"/>
    <xf numFmtId="0" fontId="0" fillId="2" borderId="0" xfId="0" applyFill="1"/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6" fillId="12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8" fillId="14" borderId="12" xfId="0" applyFont="1" applyFill="1" applyBorder="1" applyAlignment="1">
      <alignment horizontal="center" wrapText="1"/>
    </xf>
    <xf numFmtId="0" fontId="0" fillId="15" borderId="27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2" fillId="6" borderId="20" xfId="0" applyNumberFormat="1" applyFont="1" applyFill="1" applyBorder="1" applyAlignment="1">
      <alignment horizontal="center" vertical="center"/>
    </xf>
    <xf numFmtId="164" fontId="12" fillId="6" borderId="25" xfId="0" applyNumberFormat="1" applyFont="1" applyFill="1" applyBorder="1" applyAlignment="1">
      <alignment horizontal="center" vertical="center"/>
    </xf>
    <xf numFmtId="164" fontId="12" fillId="6" borderId="22" xfId="0" applyNumberFormat="1" applyFont="1" applyFill="1" applyBorder="1" applyAlignment="1">
      <alignment horizontal="center" vertical="center"/>
    </xf>
    <xf numFmtId="164" fontId="12" fillId="6" borderId="26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9" xfId="0" quotePrefix="1" applyFont="1" applyFill="1" applyBorder="1" applyAlignment="1">
      <alignment horizontal="center" vertical="center"/>
    </xf>
    <xf numFmtId="0" fontId="6" fillId="0" borderId="12" xfId="0" quotePrefix="1" applyFont="1" applyFill="1" applyBorder="1" applyAlignment="1">
      <alignment horizontal="center" vertical="center"/>
    </xf>
    <xf numFmtId="0" fontId="6" fillId="0" borderId="10" xfId="0" quotePrefix="1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11" fontId="0" fillId="0" borderId="0" xfId="0" applyNumberFormat="1" applyFill="1" applyAlignment="1">
      <alignment horizontal="center"/>
    </xf>
    <xf numFmtId="0" fontId="0" fillId="0" borderId="0" xfId="0" quotePrefix="1" applyAlignment="1">
      <alignment horizontal="center"/>
    </xf>
    <xf numFmtId="0" fontId="10" fillId="11" borderId="4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1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0" borderId="16" xfId="0" quotePrefix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2" fillId="16" borderId="16" xfId="0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12" fillId="16" borderId="17" xfId="0" applyFont="1" applyFill="1" applyBorder="1" applyAlignment="1">
      <alignment horizontal="center" vertical="center"/>
    </xf>
    <xf numFmtId="0" fontId="12" fillId="16" borderId="18" xfId="0" applyFont="1" applyFill="1" applyBorder="1" applyAlignment="1">
      <alignment horizontal="center" vertical="center"/>
    </xf>
    <xf numFmtId="0" fontId="12" fillId="16" borderId="19" xfId="0" applyFont="1" applyFill="1" applyBorder="1" applyAlignment="1">
      <alignment horizontal="center" vertical="center"/>
    </xf>
    <xf numFmtId="0" fontId="12" fillId="16" borderId="28" xfId="0" applyFont="1" applyFill="1" applyBorder="1" applyAlignment="1">
      <alignment horizontal="center" vertical="center"/>
    </xf>
    <xf numFmtId="164" fontId="12" fillId="6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2"/>
  <sheetViews>
    <sheetView tabSelected="1" workbookViewId="0">
      <selection activeCell="V29" sqref="V29"/>
    </sheetView>
  </sheetViews>
  <sheetFormatPr defaultRowHeight="15"/>
  <cols>
    <col min="3" max="3" width="9.140625" customWidth="1"/>
  </cols>
  <sheetData>
    <row r="1" spans="1:26" ht="15.75" thickBot="1"/>
    <row r="2" spans="1:26" ht="15" customHeight="1">
      <c r="B2" s="79" t="s">
        <v>31</v>
      </c>
      <c r="C2" s="79"/>
      <c r="D2" s="79"/>
      <c r="E2" s="79"/>
      <c r="F2" s="1"/>
      <c r="T2" s="174" t="s">
        <v>54</v>
      </c>
      <c r="U2" s="164"/>
      <c r="V2" s="164"/>
      <c r="W2" s="164" t="s">
        <v>52</v>
      </c>
      <c r="X2" s="164"/>
      <c r="Y2" s="183" t="s">
        <v>53</v>
      </c>
      <c r="Z2" s="184"/>
    </row>
    <row r="3" spans="1:26" ht="15" customHeight="1">
      <c r="A3" s="1"/>
      <c r="B3" s="79"/>
      <c r="C3" s="79"/>
      <c r="D3" s="79"/>
      <c r="E3" s="79"/>
      <c r="F3" s="1"/>
      <c r="G3" s="1"/>
      <c r="H3" s="1"/>
      <c r="I3" s="1"/>
      <c r="T3" s="175"/>
      <c r="U3" s="165"/>
      <c r="V3" s="165"/>
      <c r="W3" s="165"/>
      <c r="X3" s="165"/>
      <c r="Y3" s="185"/>
      <c r="Z3" s="186"/>
    </row>
    <row r="4" spans="1:26" ht="15" customHeight="1">
      <c r="A4" s="1"/>
      <c r="B4" s="1"/>
      <c r="C4" s="1"/>
      <c r="D4" s="1"/>
      <c r="E4" s="1"/>
      <c r="F4" s="1"/>
      <c r="G4" s="1"/>
      <c r="H4" s="1"/>
      <c r="I4" s="1"/>
      <c r="J4" s="84" t="s">
        <v>2</v>
      </c>
      <c r="K4" s="85"/>
      <c r="M4" s="80" t="s">
        <v>26</v>
      </c>
      <c r="N4" s="81"/>
      <c r="O4" s="80" t="s">
        <v>27</v>
      </c>
      <c r="P4" s="81"/>
      <c r="Q4" s="84" t="s">
        <v>10</v>
      </c>
      <c r="R4" s="85"/>
      <c r="S4" s="47" t="s">
        <v>70</v>
      </c>
      <c r="T4" s="177" t="s">
        <v>35</v>
      </c>
      <c r="U4" s="176">
        <v>15</v>
      </c>
      <c r="V4" s="176"/>
      <c r="W4" s="54">
        <f>((L60+M60)*I44)+((V60+W60)*I45)</f>
        <v>0.59400000000000008</v>
      </c>
      <c r="X4" s="54"/>
      <c r="Y4" s="54">
        <f>U4*W4</f>
        <v>8.9100000000000019</v>
      </c>
      <c r="Z4" s="55"/>
    </row>
    <row r="5" spans="1:26" ht="15" customHeight="1">
      <c r="A5" s="1"/>
      <c r="B5" s="1"/>
      <c r="C5" s="1"/>
      <c r="D5" s="1"/>
      <c r="E5" s="1"/>
      <c r="F5" s="1"/>
      <c r="G5" s="1"/>
      <c r="H5" s="1"/>
      <c r="I5" s="1"/>
      <c r="J5" s="86"/>
      <c r="K5" s="87"/>
      <c r="L5" s="12"/>
      <c r="M5" s="82"/>
      <c r="N5" s="83"/>
      <c r="O5" s="82"/>
      <c r="P5" s="83"/>
      <c r="Q5" s="86"/>
      <c r="R5" s="87"/>
      <c r="S5" s="47"/>
      <c r="T5" s="177"/>
      <c r="U5" s="176"/>
      <c r="V5" s="176"/>
      <c r="W5" s="54"/>
      <c r="X5" s="54"/>
      <c r="Y5" s="54"/>
      <c r="Z5" s="55"/>
    </row>
    <row r="6" spans="1:26" ht="15" customHeight="1">
      <c r="B6" s="88" t="s">
        <v>0</v>
      </c>
      <c r="C6" s="89"/>
      <c r="D6" s="89"/>
      <c r="E6" s="89"/>
      <c r="F6" s="90"/>
      <c r="G6" s="115" t="s">
        <v>56</v>
      </c>
      <c r="H6" s="116"/>
      <c r="I6" s="117"/>
      <c r="J6" s="124">
        <v>12</v>
      </c>
      <c r="K6" s="125"/>
      <c r="L6" s="60"/>
      <c r="M6" s="130">
        <v>13</v>
      </c>
      <c r="N6" s="131"/>
      <c r="O6" s="130">
        <v>-13</v>
      </c>
      <c r="P6" s="131"/>
      <c r="Q6" s="67" t="s">
        <v>9</v>
      </c>
      <c r="R6" s="68"/>
      <c r="T6" s="178" t="s">
        <v>35</v>
      </c>
      <c r="U6" s="166">
        <v>5</v>
      </c>
      <c r="V6" s="166"/>
      <c r="W6" s="54">
        <f>((J60+K60)*I44)+((T60+U60)*I45)</f>
        <v>0.26</v>
      </c>
      <c r="X6" s="54"/>
      <c r="Y6" s="54">
        <f>U6*W6</f>
        <v>1.3</v>
      </c>
      <c r="Z6" s="55"/>
    </row>
    <row r="7" spans="1:26" ht="15" customHeight="1">
      <c r="B7" s="91"/>
      <c r="C7" s="92"/>
      <c r="D7" s="92"/>
      <c r="E7" s="92"/>
      <c r="F7" s="93"/>
      <c r="G7" s="118"/>
      <c r="H7" s="119"/>
      <c r="I7" s="120"/>
      <c r="J7" s="126"/>
      <c r="K7" s="127"/>
      <c r="L7" s="61"/>
      <c r="M7" s="132"/>
      <c r="N7" s="133"/>
      <c r="O7" s="132"/>
      <c r="P7" s="133"/>
      <c r="Q7" s="69"/>
      <c r="R7" s="70"/>
      <c r="T7" s="178"/>
      <c r="U7" s="166"/>
      <c r="V7" s="166"/>
      <c r="W7" s="54"/>
      <c r="X7" s="54"/>
      <c r="Y7" s="54"/>
      <c r="Z7" s="55"/>
    </row>
    <row r="8" spans="1:26" ht="15" customHeight="1">
      <c r="B8" s="91"/>
      <c r="C8" s="92"/>
      <c r="D8" s="92"/>
      <c r="E8" s="92"/>
      <c r="F8" s="93"/>
      <c r="G8" s="118"/>
      <c r="H8" s="119"/>
      <c r="I8" s="120"/>
      <c r="J8" s="126"/>
      <c r="K8" s="127"/>
      <c r="L8" s="61"/>
      <c r="M8" s="132"/>
      <c r="N8" s="133"/>
      <c r="O8" s="132"/>
      <c r="P8" s="133"/>
      <c r="Q8" s="69"/>
      <c r="R8" s="70"/>
      <c r="T8" s="178" t="s">
        <v>35</v>
      </c>
      <c r="U8" s="166">
        <v>5.5</v>
      </c>
      <c r="V8" s="166"/>
      <c r="W8" s="54">
        <f>((SUM(Y60:AD60))*J14)+(AF60*I46)+(AI60*I47)</f>
        <v>0.84240800000000005</v>
      </c>
      <c r="X8" s="54"/>
      <c r="Y8" s="54">
        <f>U8*W8</f>
        <v>4.6332440000000004</v>
      </c>
      <c r="Z8" s="55"/>
    </row>
    <row r="9" spans="1:26" ht="15" customHeight="1">
      <c r="B9" s="94"/>
      <c r="C9" s="95"/>
      <c r="D9" s="95"/>
      <c r="E9" s="95"/>
      <c r="F9" s="96"/>
      <c r="G9" s="121"/>
      <c r="H9" s="122"/>
      <c r="I9" s="123"/>
      <c r="J9" s="128"/>
      <c r="K9" s="129"/>
      <c r="L9" s="62"/>
      <c r="M9" s="134"/>
      <c r="N9" s="135"/>
      <c r="O9" s="134"/>
      <c r="P9" s="135"/>
      <c r="Q9" s="71"/>
      <c r="R9" s="72"/>
      <c r="T9" s="178"/>
      <c r="U9" s="166"/>
      <c r="V9" s="166"/>
      <c r="W9" s="54"/>
      <c r="X9" s="54"/>
      <c r="Y9" s="54"/>
      <c r="Z9" s="55"/>
    </row>
    <row r="10" spans="1:26" ht="15" customHeight="1">
      <c r="B10" s="97" t="s">
        <v>1</v>
      </c>
      <c r="C10" s="98"/>
      <c r="D10" s="98"/>
      <c r="E10" s="98"/>
      <c r="F10" s="99"/>
      <c r="G10" s="106" t="s">
        <v>7</v>
      </c>
      <c r="H10" s="107"/>
      <c r="I10" s="108"/>
      <c r="J10" s="124">
        <v>10</v>
      </c>
      <c r="K10" s="125"/>
      <c r="L10" s="60"/>
      <c r="M10" s="130">
        <v>13</v>
      </c>
      <c r="N10" s="131"/>
      <c r="O10" s="130">
        <v>-13</v>
      </c>
      <c r="P10" s="131"/>
      <c r="Q10" s="73" t="s">
        <v>9</v>
      </c>
      <c r="R10" s="74"/>
      <c r="S10" s="48" t="s">
        <v>71</v>
      </c>
      <c r="T10" s="179" t="s">
        <v>35</v>
      </c>
      <c r="U10" s="180">
        <v>15</v>
      </c>
      <c r="V10" s="180"/>
      <c r="W10" s="54">
        <f>AG60*I46</f>
        <v>1.6E-2</v>
      </c>
      <c r="X10" s="54"/>
      <c r="Y10" s="54">
        <f>U10*W10</f>
        <v>0.24</v>
      </c>
      <c r="Z10" s="55"/>
    </row>
    <row r="11" spans="1:26" ht="15" customHeight="1">
      <c r="B11" s="100"/>
      <c r="C11" s="101"/>
      <c r="D11" s="101"/>
      <c r="E11" s="101"/>
      <c r="F11" s="102"/>
      <c r="G11" s="109"/>
      <c r="H11" s="110"/>
      <c r="I11" s="111"/>
      <c r="J11" s="126"/>
      <c r="K11" s="127"/>
      <c r="L11" s="61"/>
      <c r="M11" s="132"/>
      <c r="N11" s="133"/>
      <c r="O11" s="132"/>
      <c r="P11" s="133"/>
      <c r="Q11" s="75"/>
      <c r="R11" s="76"/>
      <c r="S11" s="48"/>
      <c r="T11" s="179"/>
      <c r="U11" s="180"/>
      <c r="V11" s="180"/>
      <c r="W11" s="54"/>
      <c r="X11" s="54"/>
      <c r="Y11" s="54"/>
      <c r="Z11" s="55"/>
    </row>
    <row r="12" spans="1:26" ht="15" customHeight="1">
      <c r="B12" s="100"/>
      <c r="C12" s="101"/>
      <c r="D12" s="101"/>
      <c r="E12" s="101"/>
      <c r="F12" s="102"/>
      <c r="G12" s="109"/>
      <c r="H12" s="110"/>
      <c r="I12" s="111"/>
      <c r="J12" s="126"/>
      <c r="K12" s="127"/>
      <c r="L12" s="61"/>
      <c r="M12" s="132"/>
      <c r="N12" s="133"/>
      <c r="O12" s="132"/>
      <c r="P12" s="133"/>
      <c r="Q12" s="75"/>
      <c r="R12" s="76"/>
      <c r="T12" s="181" t="s">
        <v>51</v>
      </c>
      <c r="U12" s="166">
        <v>3</v>
      </c>
      <c r="V12" s="166"/>
      <c r="W12" s="54">
        <f>AJ60*I47</f>
        <v>2.4E-2</v>
      </c>
      <c r="X12" s="54"/>
      <c r="Y12" s="54">
        <f>U12*W12</f>
        <v>7.2000000000000008E-2</v>
      </c>
      <c r="Z12" s="55"/>
    </row>
    <row r="13" spans="1:26" ht="15" customHeight="1">
      <c r="B13" s="103"/>
      <c r="C13" s="104"/>
      <c r="D13" s="104"/>
      <c r="E13" s="104"/>
      <c r="F13" s="105"/>
      <c r="G13" s="112"/>
      <c r="H13" s="113"/>
      <c r="I13" s="114"/>
      <c r="J13" s="128"/>
      <c r="K13" s="129"/>
      <c r="L13" s="62"/>
      <c r="M13" s="134"/>
      <c r="N13" s="135"/>
      <c r="O13" s="134"/>
      <c r="P13" s="135"/>
      <c r="Q13" s="77"/>
      <c r="R13" s="78"/>
      <c r="T13" s="182"/>
      <c r="U13" s="166"/>
      <c r="V13" s="166"/>
      <c r="W13" s="54"/>
      <c r="X13" s="54"/>
      <c r="Y13" s="54"/>
      <c r="Z13" s="55"/>
    </row>
    <row r="14" spans="1:26">
      <c r="B14" s="136" t="s">
        <v>43</v>
      </c>
      <c r="C14" s="137"/>
      <c r="D14" s="137"/>
      <c r="E14" s="137"/>
      <c r="F14" s="137"/>
      <c r="G14" s="137"/>
      <c r="H14" s="137"/>
      <c r="I14" s="138"/>
      <c r="J14" s="124">
        <v>4</v>
      </c>
      <c r="K14" s="125"/>
      <c r="T14" s="181" t="s">
        <v>51</v>
      </c>
      <c r="U14" s="166">
        <v>5</v>
      </c>
      <c r="V14" s="166"/>
      <c r="W14" s="54">
        <v>1</v>
      </c>
      <c r="X14" s="54"/>
      <c r="Y14" s="54">
        <f>U14*W14</f>
        <v>5</v>
      </c>
      <c r="Z14" s="55"/>
    </row>
    <row r="15" spans="1:26">
      <c r="B15" s="139"/>
      <c r="C15" s="140"/>
      <c r="D15" s="140"/>
      <c r="E15" s="140"/>
      <c r="F15" s="140"/>
      <c r="G15" s="140"/>
      <c r="H15" s="140"/>
      <c r="I15" s="141"/>
      <c r="J15" s="126"/>
      <c r="K15" s="127"/>
      <c r="T15" s="182"/>
      <c r="U15" s="166"/>
      <c r="V15" s="166"/>
      <c r="W15" s="54"/>
      <c r="X15" s="54"/>
      <c r="Y15" s="54"/>
      <c r="Z15" s="55"/>
    </row>
    <row r="16" spans="1:26" ht="15" customHeight="1">
      <c r="B16" s="139"/>
      <c r="C16" s="140"/>
      <c r="D16" s="140"/>
      <c r="E16" s="140"/>
      <c r="F16" s="140"/>
      <c r="G16" s="140"/>
      <c r="H16" s="140"/>
      <c r="I16" s="141"/>
      <c r="J16" s="126"/>
      <c r="K16" s="127"/>
      <c r="T16" s="187"/>
      <c r="U16" s="166"/>
      <c r="V16" s="166"/>
      <c r="W16" s="54"/>
      <c r="X16" s="54"/>
      <c r="Y16" s="54"/>
      <c r="Z16" s="55"/>
    </row>
    <row r="17" spans="1:27" s="4" customFormat="1" ht="15" customHeight="1" thickBot="1">
      <c r="B17" s="142"/>
      <c r="C17" s="143"/>
      <c r="D17" s="143"/>
      <c r="E17" s="143"/>
      <c r="F17" s="143"/>
      <c r="G17" s="143"/>
      <c r="H17" s="143"/>
      <c r="I17" s="144"/>
      <c r="J17" s="128"/>
      <c r="K17" s="129"/>
      <c r="T17" s="188"/>
      <c r="U17" s="167"/>
      <c r="V17" s="167"/>
      <c r="W17" s="56"/>
      <c r="X17" s="56"/>
      <c r="Y17" s="57"/>
      <c r="Z17" s="58"/>
    </row>
    <row r="18" spans="1:27" s="4" customFormat="1" ht="15" customHeight="1">
      <c r="B18" s="145" t="s">
        <v>49</v>
      </c>
      <c r="C18" s="146"/>
      <c r="D18" s="146"/>
      <c r="E18" s="146"/>
      <c r="F18" s="146"/>
      <c r="G18" s="146"/>
      <c r="H18" s="146"/>
      <c r="I18" s="147"/>
      <c r="J18" s="124">
        <v>4</v>
      </c>
      <c r="K18" s="125"/>
      <c r="L18" s="30"/>
      <c r="M18" s="30"/>
      <c r="N18" s="30"/>
      <c r="O18" s="30"/>
      <c r="P18" s="30"/>
      <c r="Q18" s="30"/>
      <c r="R18" s="30"/>
      <c r="T18" s="59"/>
      <c r="U18" s="168"/>
      <c r="V18" s="168"/>
      <c r="W18" s="169" t="s">
        <v>6</v>
      </c>
      <c r="X18" s="170"/>
      <c r="Y18" s="50">
        <f>SUM(Y4:Z15)</f>
        <v>20.155244000000003</v>
      </c>
      <c r="Z18" s="51"/>
      <c r="AA18" s="63" t="s">
        <v>55</v>
      </c>
    </row>
    <row r="19" spans="1:27" s="4" customFormat="1" ht="15" customHeight="1" thickBot="1">
      <c r="B19" s="148"/>
      <c r="C19" s="149"/>
      <c r="D19" s="149"/>
      <c r="E19" s="149"/>
      <c r="F19" s="149"/>
      <c r="G19" s="149"/>
      <c r="H19" s="149"/>
      <c r="I19" s="150"/>
      <c r="J19" s="126"/>
      <c r="K19" s="127"/>
      <c r="L19" s="30"/>
      <c r="M19" s="30"/>
      <c r="N19" s="30"/>
      <c r="O19" s="30"/>
      <c r="P19" s="30"/>
      <c r="Q19" s="30"/>
      <c r="R19" s="30"/>
      <c r="T19" s="59"/>
      <c r="U19" s="168"/>
      <c r="V19" s="168"/>
      <c r="W19" s="171"/>
      <c r="X19" s="172"/>
      <c r="Y19" s="52"/>
      <c r="Z19" s="53"/>
      <c r="AA19" s="64"/>
    </row>
    <row r="20" spans="1:27" s="4" customFormat="1" ht="15" customHeight="1" thickBot="1">
      <c r="B20" s="148"/>
      <c r="C20" s="149"/>
      <c r="D20" s="149"/>
      <c r="E20" s="149"/>
      <c r="F20" s="149"/>
      <c r="G20" s="149"/>
      <c r="H20" s="149"/>
      <c r="I20" s="150"/>
      <c r="J20" s="126"/>
      <c r="K20" s="127"/>
      <c r="L20" s="30"/>
      <c r="M20" s="30"/>
      <c r="N20" s="30"/>
      <c r="O20" s="30"/>
      <c r="P20" s="30"/>
      <c r="Q20" s="30"/>
      <c r="R20" s="30"/>
      <c r="T20" s="1"/>
      <c r="U20" s="33"/>
      <c r="V20" s="33"/>
      <c r="W20" s="33"/>
      <c r="X20" s="33"/>
      <c r="Y20" s="34"/>
      <c r="Z20" s="34"/>
    </row>
    <row r="21" spans="1:27" s="4" customFormat="1" ht="15" customHeight="1">
      <c r="B21" s="151"/>
      <c r="C21" s="152"/>
      <c r="D21" s="152"/>
      <c r="E21" s="152"/>
      <c r="F21" s="152"/>
      <c r="G21" s="152"/>
      <c r="H21" s="152"/>
      <c r="I21" s="153"/>
      <c r="J21" s="128"/>
      <c r="K21" s="129"/>
      <c r="L21" s="30"/>
      <c r="M21" s="30"/>
      <c r="N21" s="30"/>
      <c r="O21" s="189" t="s">
        <v>72</v>
      </c>
      <c r="P21" s="190"/>
      <c r="Q21" s="201">
        <f t="shared" ref="Q21:R22" si="0">$Y$18</f>
        <v>20.155244000000003</v>
      </c>
      <c r="R21" s="190"/>
      <c r="S21" s="190" t="s">
        <v>73</v>
      </c>
      <c r="T21" s="191"/>
      <c r="U21" s="33"/>
      <c r="V21" s="33"/>
      <c r="W21" s="33"/>
      <c r="X21" s="33"/>
      <c r="Y21" s="34"/>
      <c r="Z21" s="34"/>
    </row>
    <row r="22" spans="1:27" s="4" customFormat="1" ht="15" customHeight="1">
      <c r="B22" s="154" t="s">
        <v>50</v>
      </c>
      <c r="C22" s="155"/>
      <c r="D22" s="155"/>
      <c r="E22" s="155"/>
      <c r="F22" s="155"/>
      <c r="G22" s="155"/>
      <c r="H22" s="155"/>
      <c r="I22" s="156"/>
      <c r="J22" s="124">
        <v>12</v>
      </c>
      <c r="K22" s="125"/>
      <c r="O22" s="192"/>
      <c r="P22" s="193"/>
      <c r="Q22" s="193"/>
      <c r="R22" s="193"/>
      <c r="S22" s="193"/>
      <c r="T22" s="194"/>
      <c r="U22" s="33"/>
      <c r="V22" s="33"/>
      <c r="W22" s="33"/>
      <c r="X22" s="33"/>
      <c r="Y22" s="34"/>
      <c r="Z22" s="34"/>
    </row>
    <row r="23" spans="1:27" s="4" customFormat="1" ht="15" customHeight="1">
      <c r="B23" s="157"/>
      <c r="C23" s="158"/>
      <c r="D23" s="158"/>
      <c r="E23" s="158"/>
      <c r="F23" s="158"/>
      <c r="G23" s="158"/>
      <c r="H23" s="158"/>
      <c r="I23" s="159"/>
      <c r="J23" s="126"/>
      <c r="K23" s="127"/>
      <c r="O23" s="195" t="s">
        <v>74</v>
      </c>
      <c r="P23" s="196"/>
      <c r="Q23" s="196">
        <f>Area!$G$10</f>
        <v>29464</v>
      </c>
      <c r="R23" s="196"/>
      <c r="S23" s="196" t="s">
        <v>60</v>
      </c>
      <c r="T23" s="197"/>
      <c r="U23" s="33"/>
      <c r="V23" s="33"/>
      <c r="W23" s="33"/>
      <c r="X23" s="33"/>
      <c r="Y23" s="34"/>
      <c r="Z23" s="34"/>
    </row>
    <row r="24" spans="1:27" s="4" customFormat="1" ht="15" customHeight="1" thickBot="1">
      <c r="B24" s="157"/>
      <c r="C24" s="158"/>
      <c r="D24" s="158"/>
      <c r="E24" s="158"/>
      <c r="F24" s="158"/>
      <c r="G24" s="158"/>
      <c r="H24" s="158"/>
      <c r="I24" s="159"/>
      <c r="J24" s="126"/>
      <c r="K24" s="127"/>
      <c r="O24" s="198"/>
      <c r="P24" s="199"/>
      <c r="Q24" s="199"/>
      <c r="R24" s="199"/>
      <c r="S24" s="199"/>
      <c r="T24" s="200"/>
      <c r="U24" s="33"/>
      <c r="V24" s="33"/>
      <c r="W24" s="33"/>
      <c r="X24" s="33"/>
      <c r="Y24" s="34"/>
      <c r="Z24" s="34"/>
    </row>
    <row r="25" spans="1:27" s="4" customFormat="1" ht="15" customHeight="1">
      <c r="B25" s="160"/>
      <c r="C25" s="161"/>
      <c r="D25" s="161"/>
      <c r="E25" s="161"/>
      <c r="F25" s="161"/>
      <c r="G25" s="161"/>
      <c r="H25" s="161"/>
      <c r="I25" s="162"/>
      <c r="J25" s="128"/>
      <c r="K25" s="129"/>
      <c r="U25" s="33"/>
      <c r="V25" s="33"/>
      <c r="W25" s="33"/>
      <c r="X25" s="33"/>
      <c r="Y25" s="34"/>
      <c r="Z25" s="34"/>
    </row>
    <row r="26" spans="1:27" s="4" customFormat="1" ht="15" customHeight="1">
      <c r="U26" s="33"/>
      <c r="V26" s="33"/>
      <c r="W26" s="33"/>
      <c r="X26" s="33"/>
      <c r="Y26" s="34"/>
      <c r="Z26" s="34"/>
    </row>
    <row r="27" spans="1:27" ht="15" customHeight="1">
      <c r="A27" s="12" t="s">
        <v>29</v>
      </c>
      <c r="U27" s="33"/>
      <c r="V27" s="33"/>
      <c r="W27" s="33"/>
      <c r="X27" s="33"/>
      <c r="Y27" s="34"/>
      <c r="Z27" s="34"/>
    </row>
    <row r="28" spans="1:27" ht="15" customHeight="1">
      <c r="A28" s="12" t="s">
        <v>30</v>
      </c>
      <c r="U28" s="33"/>
      <c r="V28" s="33"/>
      <c r="W28" s="33"/>
      <c r="X28" s="33"/>
      <c r="Y28" s="34"/>
      <c r="Z28" s="34"/>
    </row>
    <row r="29" spans="1:27" ht="15" customHeight="1">
      <c r="A29" s="10" t="s">
        <v>8</v>
      </c>
      <c r="T29" s="1"/>
      <c r="U29" s="33"/>
      <c r="V29" s="33"/>
      <c r="W29" s="33"/>
      <c r="X29" s="33"/>
      <c r="Y29" s="34"/>
      <c r="Z29" s="34"/>
    </row>
    <row r="30" spans="1:27" ht="15" customHeight="1">
      <c r="A30" s="11" t="s">
        <v>9</v>
      </c>
      <c r="T30" s="1"/>
      <c r="U30" s="1"/>
      <c r="V30" s="1"/>
      <c r="W30" s="33"/>
      <c r="X30" s="33"/>
      <c r="Y30" s="34"/>
      <c r="Z30" s="34"/>
    </row>
    <row r="31" spans="1:27" s="12" customFormat="1" ht="15" customHeight="1">
      <c r="T31" s="1"/>
      <c r="U31" s="1"/>
      <c r="V31" s="1"/>
      <c r="W31" s="33"/>
      <c r="X31" s="33"/>
      <c r="Y31" s="34"/>
      <c r="Z31" s="34"/>
    </row>
    <row r="32" spans="1:27">
      <c r="A32" s="12" t="s">
        <v>31</v>
      </c>
      <c r="T32" s="1"/>
      <c r="U32" s="1"/>
      <c r="V32" s="1"/>
      <c r="W32" s="1"/>
      <c r="X32" s="1"/>
      <c r="Y32" s="1"/>
      <c r="Z32" s="1"/>
    </row>
    <row r="33" spans="1:36">
      <c r="A33" s="12" t="s">
        <v>28</v>
      </c>
      <c r="T33" s="1"/>
      <c r="U33" s="1"/>
      <c r="V33" s="1"/>
      <c r="W33" s="1"/>
      <c r="X33" s="1"/>
      <c r="Y33" s="1"/>
      <c r="Z33" s="1"/>
    </row>
    <row r="34" spans="1:36" s="12" customFormat="1">
      <c r="T34" s="1"/>
      <c r="U34" s="1"/>
      <c r="V34" s="1"/>
      <c r="W34" s="1"/>
      <c r="X34" s="1"/>
      <c r="Y34" s="1"/>
      <c r="Z34" s="1"/>
    </row>
    <row r="35" spans="1:36" s="12" customFormat="1">
      <c r="A35" s="12">
        <f>IF(B2 = "Clocks Running",1,0)</f>
        <v>1</v>
      </c>
      <c r="T35" s="1"/>
      <c r="U35" s="1"/>
      <c r="V35" s="1"/>
      <c r="W35" s="1"/>
      <c r="X35" s="1"/>
      <c r="Y35" s="1"/>
      <c r="Z35" s="1"/>
    </row>
    <row r="36" spans="1:36" s="12" customFormat="1">
      <c r="T36" s="1"/>
      <c r="U36" s="1"/>
      <c r="V36" s="1"/>
      <c r="W36" s="1"/>
      <c r="X36" s="1"/>
      <c r="Y36" s="1"/>
      <c r="Z36" s="1"/>
    </row>
    <row r="37" spans="1:36" s="12" customFormat="1">
      <c r="T37" s="1"/>
      <c r="U37" s="1"/>
      <c r="V37" s="1"/>
      <c r="W37" s="1"/>
      <c r="X37" s="1"/>
      <c r="Y37" s="1"/>
      <c r="Z37" s="1"/>
    </row>
    <row r="38" spans="1:36" s="12" customFormat="1">
      <c r="T38" s="1"/>
      <c r="U38" s="1"/>
      <c r="V38" s="1"/>
      <c r="W38" s="1"/>
      <c r="X38" s="1"/>
      <c r="Y38" s="1"/>
      <c r="Z38" s="1"/>
    </row>
    <row r="39" spans="1:36" s="12" customFormat="1">
      <c r="T39" s="1"/>
      <c r="U39" s="1"/>
      <c r="V39" s="1"/>
      <c r="W39" s="1"/>
      <c r="X39" s="1"/>
      <c r="Y39" s="1"/>
      <c r="Z39" s="1"/>
    </row>
    <row r="40" spans="1:36" s="12" customFormat="1">
      <c r="T40" s="1"/>
      <c r="U40" s="1"/>
      <c r="V40" s="1"/>
      <c r="W40" s="1"/>
      <c r="X40" s="1"/>
      <c r="Y40" s="1"/>
      <c r="Z40" s="1"/>
    </row>
    <row r="41" spans="1:36" s="12" customFormat="1">
      <c r="Q41" s="13"/>
      <c r="T41" s="1"/>
      <c r="U41" s="1"/>
      <c r="V41" s="1"/>
      <c r="W41" s="1"/>
      <c r="X41" s="1"/>
      <c r="Y41" s="19"/>
      <c r="Z41" s="19"/>
    </row>
    <row r="42" spans="1:36">
      <c r="T42" s="1"/>
      <c r="U42" s="1"/>
      <c r="V42" s="1"/>
      <c r="W42" s="1"/>
      <c r="X42" s="1"/>
      <c r="Y42" s="19"/>
      <c r="Z42" s="19"/>
    </row>
    <row r="43" spans="1:36">
      <c r="E43" s="59"/>
      <c r="F43" s="59"/>
      <c r="G43" s="59" t="s">
        <v>5</v>
      </c>
      <c r="H43" s="59"/>
      <c r="I43" t="s">
        <v>6</v>
      </c>
    </row>
    <row r="44" spans="1:36">
      <c r="A44" s="59" t="s">
        <v>3</v>
      </c>
      <c r="B44" s="59"/>
      <c r="C44" s="59"/>
      <c r="D44">
        <v>4</v>
      </c>
      <c r="E44" s="59"/>
      <c r="F44" s="59"/>
      <c r="G44" s="59">
        <f>J6/D44</f>
        <v>3</v>
      </c>
      <c r="H44" s="59"/>
      <c r="I44">
        <f>E44+G44</f>
        <v>3</v>
      </c>
    </row>
    <row r="45" spans="1:36">
      <c r="A45" s="59" t="s">
        <v>4</v>
      </c>
      <c r="B45" s="59"/>
      <c r="C45" s="59"/>
      <c r="D45">
        <v>2</v>
      </c>
      <c r="E45" s="59"/>
      <c r="F45" s="59"/>
      <c r="G45" s="59">
        <f>J10/D45</f>
        <v>5</v>
      </c>
      <c r="H45" s="59"/>
      <c r="I45">
        <f>E45+G45</f>
        <v>5</v>
      </c>
    </row>
    <row r="46" spans="1:36">
      <c r="A46" s="59" t="s">
        <v>47</v>
      </c>
      <c r="B46" s="59"/>
      <c r="C46" s="59"/>
      <c r="D46">
        <v>4</v>
      </c>
      <c r="G46" s="59"/>
      <c r="H46" s="59"/>
      <c r="I46">
        <f>J18/D46</f>
        <v>1</v>
      </c>
    </row>
    <row r="47" spans="1:36">
      <c r="A47" s="59" t="s">
        <v>48</v>
      </c>
      <c r="B47" s="59"/>
      <c r="C47" s="59"/>
      <c r="D47" s="4">
        <v>4</v>
      </c>
      <c r="G47" s="59"/>
      <c r="H47" s="59"/>
      <c r="I47">
        <f>J22/D47</f>
        <v>3</v>
      </c>
    </row>
    <row r="48" spans="1:36">
      <c r="A48" s="4"/>
      <c r="B48" s="4"/>
      <c r="C48" s="4"/>
      <c r="D48" s="4"/>
      <c r="E48" s="49"/>
      <c r="F48" s="49"/>
      <c r="G48" s="49"/>
      <c r="H48" s="49"/>
      <c r="J48" s="49" t="s">
        <v>23</v>
      </c>
      <c r="K48" s="49"/>
      <c r="L48" s="49"/>
      <c r="M48" s="49"/>
      <c r="O48" s="49"/>
      <c r="P48" s="49"/>
      <c r="Q48" s="49"/>
      <c r="R48" s="49"/>
      <c r="S48" s="12"/>
      <c r="T48" s="49" t="s">
        <v>25</v>
      </c>
      <c r="U48" s="49"/>
      <c r="V48" s="49"/>
      <c r="W48" s="49"/>
      <c r="Y48" s="49" t="s">
        <v>42</v>
      </c>
      <c r="Z48" s="49"/>
      <c r="AA48" s="49"/>
      <c r="AB48" s="49"/>
      <c r="AC48" s="49"/>
      <c r="AD48" s="49"/>
      <c r="AF48" s="49" t="s">
        <v>45</v>
      </c>
      <c r="AG48" s="49"/>
      <c r="AI48" s="49" t="s">
        <v>46</v>
      </c>
      <c r="AJ48" s="49"/>
    </row>
    <row r="49" spans="1:36">
      <c r="A49" s="4"/>
      <c r="B49" s="4"/>
      <c r="C49" s="4"/>
      <c r="D49" s="4"/>
      <c r="E49" s="49"/>
      <c r="F49" s="49"/>
      <c r="G49" s="49"/>
      <c r="H49" s="49"/>
      <c r="J49" s="49"/>
      <c r="K49" s="49"/>
      <c r="L49" s="49"/>
      <c r="M49" s="49"/>
      <c r="O49" s="49"/>
      <c r="P49" s="49"/>
      <c r="Q49" s="49"/>
      <c r="R49" s="49"/>
      <c r="S49" s="12"/>
      <c r="T49" s="49"/>
      <c r="U49" s="49"/>
      <c r="V49" s="49"/>
      <c r="W49" s="49"/>
      <c r="Y49" s="49"/>
      <c r="Z49" s="49"/>
      <c r="AA49" s="49"/>
      <c r="AB49" s="49"/>
      <c r="AC49" s="49"/>
      <c r="AD49" s="49"/>
      <c r="AF49" s="49"/>
      <c r="AG49" s="49"/>
      <c r="AI49" s="49"/>
      <c r="AJ49" s="49"/>
    </row>
    <row r="50" spans="1:36">
      <c r="A50" s="4"/>
      <c r="B50" s="4"/>
      <c r="C50" s="4"/>
      <c r="D50" s="4"/>
      <c r="E50" s="4"/>
      <c r="F50" s="4"/>
      <c r="G50" s="4"/>
      <c r="H50" s="2"/>
      <c r="J50" s="4" t="s">
        <v>11</v>
      </c>
      <c r="K50" s="4" t="s">
        <v>12</v>
      </c>
      <c r="L50" s="4" t="s">
        <v>13</v>
      </c>
      <c r="M50" s="2" t="s">
        <v>14</v>
      </c>
      <c r="O50" s="12"/>
      <c r="P50" s="12"/>
      <c r="Q50" s="12"/>
      <c r="R50" s="12"/>
      <c r="S50" s="12"/>
      <c r="T50" s="12" t="s">
        <v>11</v>
      </c>
      <c r="U50" s="12" t="s">
        <v>24</v>
      </c>
      <c r="V50" s="12" t="s">
        <v>13</v>
      </c>
      <c r="W50" s="12" t="s">
        <v>14</v>
      </c>
      <c r="Y50" s="12" t="s">
        <v>36</v>
      </c>
      <c r="Z50" s="12" t="s">
        <v>37</v>
      </c>
      <c r="AA50" s="12" t="s">
        <v>38</v>
      </c>
      <c r="AB50" s="12" t="s">
        <v>39</v>
      </c>
      <c r="AC50" s="12" t="s">
        <v>40</v>
      </c>
      <c r="AD50" s="12" t="s">
        <v>41</v>
      </c>
      <c r="AF50" s="12" t="s">
        <v>11</v>
      </c>
      <c r="AG50" s="12" t="s">
        <v>44</v>
      </c>
      <c r="AH50" s="12"/>
      <c r="AI50" s="12" t="s">
        <v>11</v>
      </c>
      <c r="AJ50" s="12" t="s">
        <v>44</v>
      </c>
    </row>
    <row r="51" spans="1:36">
      <c r="A51" s="59" t="s">
        <v>15</v>
      </c>
      <c r="B51" s="59"/>
      <c r="C51" s="59"/>
      <c r="D51" s="59"/>
      <c r="E51" s="5"/>
      <c r="F51" s="5"/>
      <c r="G51" s="5"/>
      <c r="H51" s="3"/>
      <c r="J51" s="5">
        <v>0.01</v>
      </c>
      <c r="K51" s="5">
        <v>0</v>
      </c>
      <c r="L51" s="5">
        <v>4.0000000000000001E-3</v>
      </c>
      <c r="M51" s="3">
        <f>IF(Q6="With BUF634",0.002,0)</f>
        <v>0</v>
      </c>
      <c r="O51" s="13"/>
      <c r="P51" s="13"/>
      <c r="Q51" s="13"/>
      <c r="R51" s="13"/>
      <c r="S51" s="12"/>
      <c r="T51" s="13">
        <v>0.01</v>
      </c>
      <c r="U51" s="13">
        <v>5.0000000000000001E-3</v>
      </c>
      <c r="V51" s="13">
        <v>4.0000000000000001E-3</v>
      </c>
      <c r="W51" s="13">
        <f>IF(Q10="With BUF634",0.002,0)</f>
        <v>0</v>
      </c>
      <c r="Y51" s="13">
        <v>2.5999999999999999E-3</v>
      </c>
      <c r="Z51" s="13">
        <v>1.6E-2</v>
      </c>
      <c r="AA51" s="13">
        <v>3.6499999999999998E-2</v>
      </c>
      <c r="AB51" s="13">
        <v>9.9999999999999995E-7</v>
      </c>
      <c r="AC51" s="13">
        <v>5.7000000000000002E-2</v>
      </c>
      <c r="AD51" s="13">
        <v>7.5000000000000002E-4</v>
      </c>
      <c r="AF51" s="13">
        <v>0.01</v>
      </c>
      <c r="AG51" s="13">
        <v>8.0000000000000002E-3</v>
      </c>
      <c r="AH51" s="12"/>
      <c r="AI51" s="13">
        <v>0.01</v>
      </c>
      <c r="AJ51" s="13">
        <v>8.0000000000000002E-3</v>
      </c>
    </row>
    <row r="52" spans="1:36" s="12" customFormat="1">
      <c r="A52" s="59" t="s">
        <v>34</v>
      </c>
      <c r="B52" s="59"/>
      <c r="C52" s="59"/>
      <c r="D52" s="59"/>
      <c r="E52" s="13"/>
      <c r="F52" s="13"/>
      <c r="G52" s="13"/>
      <c r="H52" s="3"/>
      <c r="J52" s="13"/>
      <c r="K52" s="13"/>
      <c r="L52" s="13">
        <v>6.0000000000000001E-3</v>
      </c>
      <c r="M52" s="3">
        <f>IF(Q6="With BUF634",0.003,0)</f>
        <v>0</v>
      </c>
      <c r="O52" s="13"/>
      <c r="P52" s="13"/>
      <c r="Q52" s="13"/>
      <c r="R52" s="3"/>
      <c r="T52" s="13"/>
      <c r="U52" s="13"/>
      <c r="V52" s="13">
        <v>6.0000000000000001E-3</v>
      </c>
      <c r="W52" s="3">
        <f>IF(Q10="With BUF634",0.003,0)</f>
        <v>0</v>
      </c>
    </row>
    <row r="53" spans="1:36" s="12" customFormat="1">
      <c r="A53" s="59" t="s">
        <v>32</v>
      </c>
      <c r="B53" s="59"/>
      <c r="C53" s="59"/>
      <c r="D53" s="59"/>
      <c r="E53" s="13"/>
      <c r="F53" s="13"/>
      <c r="G53" s="13"/>
      <c r="H53" s="13"/>
      <c r="I53" s="13"/>
      <c r="J53" s="13"/>
      <c r="K53" s="13"/>
      <c r="L53" s="13">
        <f>IF(A35=0,L51,L52)</f>
        <v>6.0000000000000001E-3</v>
      </c>
      <c r="M53" s="13">
        <f>IF(A35=0,M51,M52)</f>
        <v>0</v>
      </c>
      <c r="N53" s="13"/>
      <c r="O53" s="13"/>
      <c r="P53" s="13"/>
      <c r="Q53" s="13"/>
      <c r="R53" s="13"/>
      <c r="S53" s="13"/>
      <c r="T53" s="13"/>
      <c r="U53" s="13"/>
      <c r="V53" s="13">
        <f>IF(A35=0,V51,V52)</f>
        <v>6.0000000000000001E-3</v>
      </c>
      <c r="W53" s="13">
        <f>IF(A35=0,W51,W52)</f>
        <v>0</v>
      </c>
    </row>
    <row r="54" spans="1:36" s="12" customFormat="1">
      <c r="A54" s="163" t="s">
        <v>33</v>
      </c>
      <c r="B54" s="163"/>
      <c r="C54" s="163"/>
      <c r="D54" s="163"/>
      <c r="E54" s="3"/>
      <c r="F54" s="3"/>
      <c r="G54" s="3"/>
      <c r="H54" s="3"/>
      <c r="I54" s="2"/>
      <c r="J54" s="20"/>
      <c r="K54" s="20"/>
      <c r="L54" s="20">
        <f>IF(Q6="Without BUF634",IF(A35=1,0.0135,L53),L53)</f>
        <v>1.35E-2</v>
      </c>
      <c r="M54" s="20">
        <f>IF(Q6="With BUF634",IF(A35=1,0.01,M53),M53)</f>
        <v>0</v>
      </c>
      <c r="N54" s="3"/>
      <c r="O54" s="3"/>
      <c r="P54" s="3"/>
      <c r="Q54" s="3"/>
      <c r="R54" s="3"/>
      <c r="S54" s="3"/>
      <c r="T54" s="20"/>
      <c r="U54" s="20"/>
      <c r="V54" s="20">
        <f>IF(Q10="Without BUF634",IF(A35=1,0.0135,V53),V53)</f>
        <v>1.35E-2</v>
      </c>
      <c r="W54" s="20">
        <f>IF(Q10="With BUF634",IF(A35=1,0.01,W53),W53)</f>
        <v>0</v>
      </c>
    </row>
    <row r="55" spans="1:36">
      <c r="A55" s="59" t="s">
        <v>16</v>
      </c>
      <c r="B55" s="59"/>
      <c r="C55" s="59"/>
      <c r="D55" s="59"/>
      <c r="E55" s="2"/>
      <c r="F55" s="2"/>
      <c r="G55" s="2"/>
      <c r="H55" s="2"/>
      <c r="I55" s="2"/>
      <c r="J55" s="4">
        <v>1</v>
      </c>
      <c r="K55" s="4">
        <v>1</v>
      </c>
      <c r="L55" s="4">
        <v>4</v>
      </c>
      <c r="M55" s="2">
        <v>4</v>
      </c>
      <c r="N55" s="2"/>
      <c r="O55" s="2"/>
      <c r="P55" s="2"/>
      <c r="Q55" s="2"/>
      <c r="R55" s="2"/>
      <c r="S55" s="12"/>
      <c r="T55" s="12">
        <v>1</v>
      </c>
      <c r="U55" s="12">
        <v>2</v>
      </c>
      <c r="V55" s="12">
        <v>2</v>
      </c>
      <c r="W55" s="12">
        <v>2</v>
      </c>
      <c r="Y55" s="12">
        <v>1</v>
      </c>
      <c r="Z55" s="12">
        <v>2</v>
      </c>
      <c r="AA55" s="12">
        <v>1</v>
      </c>
      <c r="AB55" s="12">
        <v>1</v>
      </c>
      <c r="AC55" s="12">
        <v>1</v>
      </c>
      <c r="AD55" s="12">
        <v>1</v>
      </c>
      <c r="AF55" s="12">
        <v>1</v>
      </c>
      <c r="AG55" s="12">
        <v>1</v>
      </c>
      <c r="AH55" s="12"/>
      <c r="AI55" s="12">
        <v>1</v>
      </c>
      <c r="AJ55" s="12">
        <v>1</v>
      </c>
    </row>
    <row r="56" spans="1:36">
      <c r="A56" s="59" t="s">
        <v>17</v>
      </c>
      <c r="B56" s="59"/>
      <c r="C56" s="59"/>
      <c r="D56" s="59"/>
      <c r="E56" s="2"/>
      <c r="F56" s="2"/>
      <c r="G56" s="2"/>
      <c r="H56" s="2"/>
      <c r="I56" s="2"/>
      <c r="J56" s="4"/>
      <c r="K56" s="4">
        <v>0</v>
      </c>
      <c r="L56" s="4">
        <v>0</v>
      </c>
      <c r="M56" s="2">
        <v>0</v>
      </c>
      <c r="N56" s="2"/>
      <c r="O56" s="2"/>
      <c r="P56" s="2"/>
      <c r="Q56" s="2"/>
      <c r="R56" s="2"/>
      <c r="S56" s="12"/>
      <c r="T56" s="12"/>
      <c r="U56" s="12">
        <v>0</v>
      </c>
      <c r="V56" s="12">
        <v>0</v>
      </c>
      <c r="W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F56" s="15">
        <v>5</v>
      </c>
      <c r="AG56" s="12">
        <v>0</v>
      </c>
      <c r="AH56" s="12"/>
      <c r="AI56" s="15">
        <v>5</v>
      </c>
      <c r="AJ56" s="12">
        <v>0</v>
      </c>
    </row>
    <row r="57" spans="1:36">
      <c r="A57" s="66" t="s">
        <v>18</v>
      </c>
      <c r="B57" s="66"/>
      <c r="C57" s="66"/>
      <c r="D57" s="66"/>
      <c r="E57" s="2"/>
      <c r="F57" s="2"/>
      <c r="G57" s="2"/>
      <c r="H57" s="2"/>
      <c r="I57" s="2"/>
      <c r="J57" s="7">
        <v>5</v>
      </c>
      <c r="K57" s="7">
        <v>5</v>
      </c>
      <c r="L57" s="6">
        <f>M6+2</f>
        <v>15</v>
      </c>
      <c r="M57" s="6">
        <f>M6+2</f>
        <v>15</v>
      </c>
      <c r="N57" s="2"/>
      <c r="O57" s="2"/>
      <c r="P57" s="2"/>
      <c r="Q57" s="2"/>
      <c r="R57" s="2"/>
      <c r="S57" s="12"/>
      <c r="T57" s="15">
        <v>5</v>
      </c>
      <c r="U57" s="15">
        <v>5</v>
      </c>
      <c r="V57" s="14">
        <f>M10+2</f>
        <v>15</v>
      </c>
      <c r="W57" s="14">
        <f>M10+2</f>
        <v>15</v>
      </c>
      <c r="Y57" s="27">
        <v>5.5</v>
      </c>
      <c r="Z57" s="27">
        <v>5.5</v>
      </c>
      <c r="AA57" s="27">
        <v>5.5</v>
      </c>
      <c r="AB57" s="27">
        <v>5.5</v>
      </c>
      <c r="AC57" s="27">
        <v>5.5</v>
      </c>
      <c r="AD57" s="27">
        <v>5.5</v>
      </c>
      <c r="AF57" s="27">
        <v>5.5</v>
      </c>
      <c r="AG57" s="31">
        <v>18</v>
      </c>
      <c r="AH57" s="12"/>
      <c r="AI57" s="27">
        <v>5.5</v>
      </c>
      <c r="AJ57" s="32">
        <v>36</v>
      </c>
    </row>
    <row r="58" spans="1:36">
      <c r="A58" s="66" t="s">
        <v>19</v>
      </c>
      <c r="B58" s="66"/>
      <c r="C58" s="66"/>
      <c r="D58" s="66"/>
      <c r="E58" s="24"/>
      <c r="F58" s="24"/>
      <c r="G58" s="2"/>
      <c r="H58" s="2"/>
      <c r="I58" s="2"/>
      <c r="J58" s="8">
        <v>-5</v>
      </c>
      <c r="K58" s="8">
        <v>-5</v>
      </c>
      <c r="L58" s="6">
        <f>O6-2</f>
        <v>-15</v>
      </c>
      <c r="M58" s="6">
        <f>O6-2</f>
        <v>-15</v>
      </c>
      <c r="N58" s="2"/>
      <c r="O58" s="24"/>
      <c r="P58" s="24"/>
      <c r="Q58" s="2"/>
      <c r="R58" s="2"/>
      <c r="T58" s="16">
        <v>-5</v>
      </c>
      <c r="U58" s="16">
        <v>-5</v>
      </c>
      <c r="V58" s="14">
        <f>O10-2</f>
        <v>-15</v>
      </c>
      <c r="W58" s="14">
        <f>O10-2</f>
        <v>-15</v>
      </c>
      <c r="Y58" s="28">
        <v>0</v>
      </c>
      <c r="Z58" s="28">
        <v>-5.5</v>
      </c>
      <c r="AA58" s="28">
        <v>-5.5</v>
      </c>
      <c r="AB58" s="28">
        <v>-5.5</v>
      </c>
      <c r="AC58" s="28">
        <v>0</v>
      </c>
      <c r="AD58" s="28">
        <v>-5.5</v>
      </c>
      <c r="AF58" s="28">
        <v>-5.5</v>
      </c>
      <c r="AG58" s="31">
        <v>-18</v>
      </c>
      <c r="AH58" s="12"/>
      <c r="AI58" s="28">
        <v>0</v>
      </c>
      <c r="AJ58" s="32">
        <v>0</v>
      </c>
    </row>
    <row r="59" spans="1:36">
      <c r="A59" s="59" t="s">
        <v>20</v>
      </c>
      <c r="B59" s="59"/>
      <c r="C59" s="59"/>
      <c r="D59" s="59"/>
      <c r="E59" s="2"/>
      <c r="F59" s="2"/>
      <c r="G59" s="2"/>
      <c r="H59" s="2"/>
      <c r="I59" s="2"/>
      <c r="J59" s="4">
        <v>2</v>
      </c>
      <c r="K59" s="4">
        <v>2</v>
      </c>
      <c r="L59" s="4">
        <v>2</v>
      </c>
      <c r="M59" s="4">
        <v>2</v>
      </c>
      <c r="N59" s="2"/>
      <c r="O59" s="2"/>
      <c r="P59" s="2"/>
      <c r="Q59" s="2"/>
      <c r="R59" s="2"/>
      <c r="T59" s="12">
        <v>2</v>
      </c>
      <c r="U59" s="12">
        <v>2</v>
      </c>
      <c r="V59" s="12">
        <v>2</v>
      </c>
      <c r="W59" s="12">
        <v>2</v>
      </c>
      <c r="Y59" s="23">
        <v>1</v>
      </c>
      <c r="Z59" s="23">
        <v>2</v>
      </c>
      <c r="AA59" s="23">
        <v>2</v>
      </c>
      <c r="AB59" s="23">
        <v>2</v>
      </c>
      <c r="AC59" s="23">
        <v>1</v>
      </c>
      <c r="AD59" s="23">
        <v>2</v>
      </c>
      <c r="AF59" s="12">
        <v>2</v>
      </c>
      <c r="AG59" s="12">
        <v>2</v>
      </c>
      <c r="AH59" s="12"/>
      <c r="AI59" s="12">
        <v>1</v>
      </c>
      <c r="AJ59" s="12">
        <v>1</v>
      </c>
    </row>
    <row r="60" spans="1:36">
      <c r="A60" s="59" t="s">
        <v>21</v>
      </c>
      <c r="B60" s="59"/>
      <c r="C60" s="59"/>
      <c r="D60" s="59"/>
      <c r="E60" s="3"/>
      <c r="F60" s="3"/>
      <c r="G60" s="3"/>
      <c r="H60" s="3"/>
      <c r="I60" s="3"/>
      <c r="J60" s="9">
        <f>J51*J55*J59</f>
        <v>0.02</v>
      </c>
      <c r="K60" s="9">
        <f>K51*K55*K59</f>
        <v>0</v>
      </c>
      <c r="L60" s="17">
        <f>L54*L55*L59</f>
        <v>0.108</v>
      </c>
      <c r="M60" s="17">
        <f>M54*M55*M59</f>
        <v>0</v>
      </c>
      <c r="N60" s="2"/>
      <c r="O60" s="3"/>
      <c r="P60" s="3"/>
      <c r="Q60" s="3"/>
      <c r="R60" s="3"/>
      <c r="T60" s="18">
        <f>T51*T55*T59</f>
        <v>0.02</v>
      </c>
      <c r="U60" s="18">
        <f>U51*U55*U59</f>
        <v>0.02</v>
      </c>
      <c r="V60" s="17">
        <f>V54*V55*V59</f>
        <v>5.3999999999999999E-2</v>
      </c>
      <c r="W60" s="17">
        <f>W54*W55*W59</f>
        <v>0</v>
      </c>
      <c r="Y60" s="29">
        <f t="shared" ref="Y60:AD60" si="1">Y51*Y55*Y59</f>
        <v>2.5999999999999999E-3</v>
      </c>
      <c r="Z60" s="29">
        <f t="shared" si="1"/>
        <v>6.4000000000000001E-2</v>
      </c>
      <c r="AA60" s="29">
        <f t="shared" si="1"/>
        <v>7.2999999999999995E-2</v>
      </c>
      <c r="AB60" s="29">
        <f t="shared" si="1"/>
        <v>1.9999999999999999E-6</v>
      </c>
      <c r="AC60" s="29">
        <f t="shared" si="1"/>
        <v>5.7000000000000002E-2</v>
      </c>
      <c r="AD60" s="29">
        <f t="shared" si="1"/>
        <v>1.5E-3</v>
      </c>
      <c r="AF60" s="29">
        <f>AF51*AF55*AF59</f>
        <v>0.02</v>
      </c>
      <c r="AG60" s="25">
        <f>AG51*AG55*AG59</f>
        <v>1.6E-2</v>
      </c>
      <c r="AH60" s="12"/>
      <c r="AI60" s="29">
        <f>AI51*AI55*AI59</f>
        <v>0.01</v>
      </c>
      <c r="AJ60" s="26">
        <f>AJ51*AJ55*AJ59</f>
        <v>8.0000000000000002E-3</v>
      </c>
    </row>
    <row r="61" spans="1:36">
      <c r="A61" s="59" t="s">
        <v>22</v>
      </c>
      <c r="B61" s="59"/>
      <c r="C61" s="59"/>
      <c r="D61" s="59"/>
      <c r="E61" s="65"/>
      <c r="F61" s="65"/>
      <c r="G61" s="65"/>
      <c r="H61" s="65"/>
      <c r="I61" s="2"/>
      <c r="J61" s="173"/>
      <c r="K61" s="173"/>
      <c r="L61" s="173"/>
      <c r="M61" s="173"/>
      <c r="N61" s="2"/>
      <c r="O61" s="65"/>
      <c r="P61" s="65"/>
      <c r="Q61" s="65"/>
      <c r="R61" s="65"/>
      <c r="T61" s="173"/>
      <c r="U61" s="173"/>
      <c r="V61" s="173"/>
      <c r="W61" s="173"/>
    </row>
    <row r="62" spans="1:36">
      <c r="A62" s="59"/>
      <c r="B62" s="59"/>
      <c r="C62" s="59"/>
      <c r="D62" s="59"/>
      <c r="E62" s="59"/>
      <c r="F62" s="59"/>
      <c r="G62" s="59"/>
      <c r="H62" s="59"/>
      <c r="J62" s="59"/>
      <c r="K62" s="59"/>
      <c r="L62" s="59"/>
      <c r="M62" s="59"/>
      <c r="N62" s="12"/>
      <c r="O62" s="59"/>
      <c r="P62" s="59"/>
      <c r="Q62" s="59"/>
      <c r="R62" s="59"/>
      <c r="T62" s="59"/>
      <c r="U62" s="59"/>
      <c r="V62" s="59"/>
      <c r="W62" s="59"/>
    </row>
  </sheetData>
  <mergeCells count="108">
    <mergeCell ref="Q4:R5"/>
    <mergeCell ref="O6:P9"/>
    <mergeCell ref="O10:P13"/>
    <mergeCell ref="T62:W62"/>
    <mergeCell ref="T61:W61"/>
    <mergeCell ref="T48:W49"/>
    <mergeCell ref="Y48:AD49"/>
    <mergeCell ref="Y2:Z3"/>
    <mergeCell ref="Y4:Z5"/>
    <mergeCell ref="Y6:Z7"/>
    <mergeCell ref="T14:T15"/>
    <mergeCell ref="T16:T17"/>
    <mergeCell ref="T18:T19"/>
    <mergeCell ref="O21:P22"/>
    <mergeCell ref="O23:P24"/>
    <mergeCell ref="Q21:R22"/>
    <mergeCell ref="Q23:R24"/>
    <mergeCell ref="S21:T22"/>
    <mergeCell ref="S23:T24"/>
    <mergeCell ref="A62:D62"/>
    <mergeCell ref="A52:D52"/>
    <mergeCell ref="A54:D54"/>
    <mergeCell ref="A53:D53"/>
    <mergeCell ref="W2:X3"/>
    <mergeCell ref="W4:X5"/>
    <mergeCell ref="W6:X7"/>
    <mergeCell ref="J62:M62"/>
    <mergeCell ref="U14:V15"/>
    <mergeCell ref="U16:V17"/>
    <mergeCell ref="O4:P5"/>
    <mergeCell ref="O48:R49"/>
    <mergeCell ref="U18:V19"/>
    <mergeCell ref="W18:X19"/>
    <mergeCell ref="W8:X9"/>
    <mergeCell ref="W10:X11"/>
    <mergeCell ref="J48:M49"/>
    <mergeCell ref="J61:M61"/>
    <mergeCell ref="T2:V3"/>
    <mergeCell ref="U4:V5"/>
    <mergeCell ref="T4:T5"/>
    <mergeCell ref="T6:T7"/>
    <mergeCell ref="U6:V7"/>
    <mergeCell ref="T8:T9"/>
    <mergeCell ref="G45:H45"/>
    <mergeCell ref="J10:K13"/>
    <mergeCell ref="M6:N9"/>
    <mergeCell ref="M10:N13"/>
    <mergeCell ref="J14:K17"/>
    <mergeCell ref="B14:I17"/>
    <mergeCell ref="B18:I21"/>
    <mergeCell ref="J18:K21"/>
    <mergeCell ref="B22:I25"/>
    <mergeCell ref="J22:K25"/>
    <mergeCell ref="A44:C44"/>
    <mergeCell ref="E43:F43"/>
    <mergeCell ref="E44:F44"/>
    <mergeCell ref="A45:C45"/>
    <mergeCell ref="E45:F45"/>
    <mergeCell ref="B2:E3"/>
    <mergeCell ref="M4:N5"/>
    <mergeCell ref="J4:K5"/>
    <mergeCell ref="B6:F9"/>
    <mergeCell ref="B10:F13"/>
    <mergeCell ref="G10:I13"/>
    <mergeCell ref="G6:I9"/>
    <mergeCell ref="J6:K9"/>
    <mergeCell ref="G43:H43"/>
    <mergeCell ref="A46:C46"/>
    <mergeCell ref="L6:L9"/>
    <mergeCell ref="L10:L13"/>
    <mergeCell ref="AA18:AA19"/>
    <mergeCell ref="AF48:AG49"/>
    <mergeCell ref="A47:C47"/>
    <mergeCell ref="G46:H46"/>
    <mergeCell ref="G47:H47"/>
    <mergeCell ref="O62:R62"/>
    <mergeCell ref="O61:R61"/>
    <mergeCell ref="E48:H49"/>
    <mergeCell ref="E61:H61"/>
    <mergeCell ref="E62:H62"/>
    <mergeCell ref="A51:D51"/>
    <mergeCell ref="A55:D55"/>
    <mergeCell ref="A56:D56"/>
    <mergeCell ref="A57:D57"/>
    <mergeCell ref="A58:D58"/>
    <mergeCell ref="A59:D59"/>
    <mergeCell ref="A60:D60"/>
    <mergeCell ref="A61:D61"/>
    <mergeCell ref="Q6:R9"/>
    <mergeCell ref="Q10:R13"/>
    <mergeCell ref="G44:H44"/>
    <mergeCell ref="S4:S5"/>
    <mergeCell ref="S10:S11"/>
    <mergeCell ref="AI48:AJ49"/>
    <mergeCell ref="Y18:Z19"/>
    <mergeCell ref="Y8:Z9"/>
    <mergeCell ref="Y10:Z11"/>
    <mergeCell ref="W12:X13"/>
    <mergeCell ref="Y12:Z13"/>
    <mergeCell ref="W14:X15"/>
    <mergeCell ref="Y14:Z15"/>
    <mergeCell ref="W16:X17"/>
    <mergeCell ref="Y16:Z17"/>
    <mergeCell ref="U8:V9"/>
    <mergeCell ref="T10:T11"/>
    <mergeCell ref="U10:V11"/>
    <mergeCell ref="T12:T13"/>
    <mergeCell ref="U12:V13"/>
  </mergeCells>
  <conditionalFormatting sqref="B2">
    <cfRule type="containsText" dxfId="6" priority="10" operator="containsText" text="Clocks Standby">
      <formula>NOT(ISERROR(SEARCH("Clocks Standby",B2)))</formula>
    </cfRule>
    <cfRule type="containsText" dxfId="5" priority="11" operator="containsText" text="Clocks Running">
      <formula>NOT(ISERROR(SEARCH("Clocks Running",B2)))</formula>
    </cfRule>
  </conditionalFormatting>
  <conditionalFormatting sqref="F2:F3">
    <cfRule type="containsText" dxfId="4" priority="8" operator="containsText" text="Without Load">
      <formula>NOT(ISERROR(SEARCH("Without Load",F2)))</formula>
    </cfRule>
    <cfRule type="containsText" dxfId="3" priority="9" operator="containsText" text="With Load">
      <formula>NOT(ISERROR(SEARCH("With Load",F2)))</formula>
    </cfRule>
  </conditionalFormatting>
  <conditionalFormatting sqref="B2:E3">
    <cfRule type="containsText" dxfId="2" priority="6" operator="containsText" text="Clocks Running Without Load">
      <formula>NOT(ISERROR(SEARCH("Clocks Running Without Load",B2)))</formula>
    </cfRule>
    <cfRule type="containsText" dxfId="1" priority="7" operator="containsText" text="Clocks Running With Load">
      <formula>NOT(ISERROR(SEARCH("Clocks Running With Load",B2)))</formula>
    </cfRule>
  </conditionalFormatting>
  <conditionalFormatting sqref="Q6:R13">
    <cfRule type="containsText" dxfId="0" priority="3" operator="containsText" text="Without BUF634">
      <formula>NOT(ISERROR(SEARCH("Without BUF634",Q6)))</formula>
    </cfRule>
  </conditionalFormatting>
  <dataValidations count="2">
    <dataValidation type="list" allowBlank="1" showInputMessage="1" showErrorMessage="1" sqref="Q6 Q10">
      <formula1>$A$29:$A$30</formula1>
    </dataValidation>
    <dataValidation type="list" allowBlank="1" showInputMessage="1" showErrorMessage="1" sqref="B2">
      <formula1>$A$32:$A$33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G10" sqref="G10"/>
    </sheetView>
  </sheetViews>
  <sheetFormatPr defaultRowHeight="15"/>
  <cols>
    <col min="1" max="1" width="11.5703125" bestFit="1" customWidth="1"/>
    <col min="2" max="2" width="52.7109375" bestFit="1" customWidth="1"/>
    <col min="5" max="5" width="12.7109375" bestFit="1" customWidth="1"/>
    <col min="6" max="6" width="27.140625" bestFit="1" customWidth="1"/>
    <col min="7" max="7" width="9.7109375" bestFit="1" customWidth="1"/>
    <col min="8" max="8" width="15.28515625" bestFit="1" customWidth="1"/>
  </cols>
  <sheetData>
    <row r="1" spans="1:8" s="21" customFormat="1" ht="26.25">
      <c r="A1" s="35" t="s">
        <v>57</v>
      </c>
      <c r="B1" s="36" t="s">
        <v>58</v>
      </c>
      <c r="C1" s="37" t="s">
        <v>59</v>
      </c>
      <c r="D1" s="37" t="s">
        <v>55</v>
      </c>
      <c r="E1" s="37" t="s">
        <v>60</v>
      </c>
      <c r="F1" s="37" t="s">
        <v>61</v>
      </c>
      <c r="G1" s="38" t="s">
        <v>6</v>
      </c>
    </row>
    <row r="2" spans="1:8" s="12" customFormat="1" ht="15.75" customHeight="1">
      <c r="A2" s="39">
        <v>1</v>
      </c>
      <c r="B2" s="39" t="s">
        <v>67</v>
      </c>
      <c r="C2" s="42">
        <f>IF(H2="With BUF634",52,29)</f>
        <v>52</v>
      </c>
      <c r="D2" s="42">
        <v>29</v>
      </c>
      <c r="E2" s="39">
        <f>C2*D2</f>
        <v>1508</v>
      </c>
      <c r="F2" s="40">
        <f>Power!$I$44</f>
        <v>3</v>
      </c>
      <c r="G2" s="41">
        <f>F2*E2</f>
        <v>4524</v>
      </c>
      <c r="H2" s="12" t="s">
        <v>8</v>
      </c>
    </row>
    <row r="3" spans="1:8" s="12" customFormat="1" ht="15.75" customHeight="1">
      <c r="A3" s="42">
        <v>2</v>
      </c>
      <c r="B3" s="39" t="s">
        <v>66</v>
      </c>
      <c r="C3" s="42">
        <f>IF(H3="With BUF634",52,29)</f>
        <v>52</v>
      </c>
      <c r="D3" s="42">
        <v>30</v>
      </c>
      <c r="E3" s="39">
        <f t="shared" ref="E3:E6" si="0">C3*D3</f>
        <v>1560</v>
      </c>
      <c r="F3" s="43">
        <f>Power!$I$45</f>
        <v>5</v>
      </c>
      <c r="G3" s="41">
        <f t="shared" ref="G3:G6" si="1">F3*E3</f>
        <v>7800</v>
      </c>
      <c r="H3" s="12" t="s">
        <v>8</v>
      </c>
    </row>
    <row r="4" spans="1:8" s="12" customFormat="1" ht="15.75" customHeight="1">
      <c r="A4" s="42">
        <v>4</v>
      </c>
      <c r="B4" s="39" t="s">
        <v>64</v>
      </c>
      <c r="C4" s="42">
        <v>62</v>
      </c>
      <c r="D4" s="42">
        <v>15</v>
      </c>
      <c r="E4" s="39">
        <f t="shared" si="0"/>
        <v>930</v>
      </c>
      <c r="F4" s="43">
        <f>Power!$J$14</f>
        <v>4</v>
      </c>
      <c r="G4" s="41">
        <f t="shared" si="1"/>
        <v>3720</v>
      </c>
    </row>
    <row r="5" spans="1:8" s="12" customFormat="1" ht="15.75" customHeight="1">
      <c r="A5" s="42">
        <v>6</v>
      </c>
      <c r="B5" s="39" t="s">
        <v>68</v>
      </c>
      <c r="C5" s="42">
        <v>40</v>
      </c>
      <c r="D5" s="42">
        <v>22</v>
      </c>
      <c r="E5" s="39">
        <f t="shared" si="0"/>
        <v>880</v>
      </c>
      <c r="F5" s="43">
        <f>Power!$I$46</f>
        <v>1</v>
      </c>
      <c r="G5" s="41">
        <f t="shared" si="1"/>
        <v>880</v>
      </c>
    </row>
    <row r="6" spans="1:8" s="12" customFormat="1" ht="15.75">
      <c r="A6" s="42">
        <v>8</v>
      </c>
      <c r="B6" s="44" t="s">
        <v>65</v>
      </c>
      <c r="C6" s="45">
        <v>40</v>
      </c>
      <c r="D6" s="45">
        <v>22</v>
      </c>
      <c r="E6" s="39">
        <f t="shared" si="0"/>
        <v>880</v>
      </c>
      <c r="F6" s="43">
        <f>Power!$I$47</f>
        <v>3</v>
      </c>
      <c r="G6" s="41">
        <f t="shared" si="1"/>
        <v>2640</v>
      </c>
    </row>
    <row r="7" spans="1:8" s="12" customFormat="1" ht="15.75">
      <c r="A7" s="42">
        <v>9</v>
      </c>
      <c r="B7" s="44" t="s">
        <v>69</v>
      </c>
      <c r="C7" s="42">
        <v>70</v>
      </c>
      <c r="D7" s="42">
        <v>85</v>
      </c>
      <c r="E7" s="39">
        <f>C7*D7</f>
        <v>5950</v>
      </c>
      <c r="F7" s="43">
        <v>1</v>
      </c>
      <c r="G7" s="41">
        <f>F7*E7</f>
        <v>5950</v>
      </c>
    </row>
    <row r="8" spans="1:8" s="12" customFormat="1" ht="15.75">
      <c r="A8" s="42">
        <v>6</v>
      </c>
      <c r="B8" s="39" t="s">
        <v>62</v>
      </c>
      <c r="C8" s="42">
        <v>5</v>
      </c>
      <c r="D8" s="42">
        <v>25</v>
      </c>
      <c r="E8" s="42">
        <f t="shared" ref="E8:E9" si="2">C8*D8</f>
        <v>125</v>
      </c>
      <c r="F8" s="43">
        <v>4</v>
      </c>
      <c r="G8" s="41">
        <f t="shared" ref="G8:G9" si="3">E8*F8</f>
        <v>500</v>
      </c>
    </row>
    <row r="9" spans="1:8" s="12" customFormat="1" ht="15.75">
      <c r="A9" s="42">
        <v>8</v>
      </c>
      <c r="B9" s="44" t="s">
        <v>63</v>
      </c>
      <c r="C9" s="45">
        <v>15</v>
      </c>
      <c r="D9" s="45">
        <v>230</v>
      </c>
      <c r="E9" s="45">
        <f t="shared" si="2"/>
        <v>3450</v>
      </c>
      <c r="F9" s="43">
        <v>1</v>
      </c>
      <c r="G9" s="41">
        <f t="shared" si="3"/>
        <v>3450</v>
      </c>
    </row>
    <row r="10" spans="1:8" ht="15.75">
      <c r="F10" s="22" t="s">
        <v>6</v>
      </c>
      <c r="G10" s="46">
        <f>SUM(G2:G9)</f>
        <v>29464</v>
      </c>
    </row>
    <row r="26" spans="1:1">
      <c r="A26" s="12" t="s">
        <v>8</v>
      </c>
    </row>
    <row r="27" spans="1:1">
      <c r="A27" s="12" t="s">
        <v>9</v>
      </c>
    </row>
  </sheetData>
  <dataValidations count="1">
    <dataValidation type="list" allowBlank="1" showInputMessage="1" showErrorMessage="1" sqref="H2:H3">
      <formula1>$A$26:$A$27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1" sqref="A4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Power</vt:lpstr>
      <vt:lpstr>Area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d</cp:lastModifiedBy>
  <dcterms:created xsi:type="dcterms:W3CDTF">2013-11-26T04:31:20Z</dcterms:created>
  <dcterms:modified xsi:type="dcterms:W3CDTF">2014-01-27T04:34:19Z</dcterms:modified>
</cp:coreProperties>
</file>