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6095" windowHeight="10860" activeTab="1"/>
  </bookViews>
  <sheets>
    <sheet name="SEMP" sheetId="1" r:id="rId1"/>
    <sheet name="FY09 Planni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<sst xmlns="http://schemas.openxmlformats.org/spreadsheetml/2006/main" count="135" uniqueCount="85">
  <si>
    <t>Adkins</t>
  </si>
  <si>
    <t>Bell</t>
  </si>
  <si>
    <t>Bouchez</t>
  </si>
  <si>
    <t>Britton</t>
  </si>
  <si>
    <t>COO</t>
  </si>
  <si>
    <t>Chin</t>
  </si>
  <si>
    <t>WMKO</t>
  </si>
  <si>
    <t>Chock</t>
  </si>
  <si>
    <t>Dekany</t>
  </si>
  <si>
    <t>Electrical Engineer / Programmer</t>
  </si>
  <si>
    <t>UCO</t>
  </si>
  <si>
    <t>Free</t>
  </si>
  <si>
    <t>Gavel</t>
  </si>
  <si>
    <t>Hale</t>
  </si>
  <si>
    <t>Johansson</t>
  </si>
  <si>
    <t>Kissner</t>
  </si>
  <si>
    <t>Kupke</t>
  </si>
  <si>
    <t>Le Mignant</t>
  </si>
  <si>
    <t>Lockwood</t>
  </si>
  <si>
    <t>Macintosh</t>
  </si>
  <si>
    <t>Max</t>
  </si>
  <si>
    <t>McGrath</t>
  </si>
  <si>
    <t>Medeiros</t>
  </si>
  <si>
    <t>Morrison</t>
  </si>
  <si>
    <t>Nance</t>
  </si>
  <si>
    <t>Neyman</t>
  </si>
  <si>
    <t>Other</t>
  </si>
  <si>
    <t>Panteleev</t>
  </si>
  <si>
    <t>Reinig</t>
  </si>
  <si>
    <t>Summers</t>
  </si>
  <si>
    <t>Tyau</t>
  </si>
  <si>
    <t>Velur</t>
  </si>
  <si>
    <t>Wetherell</t>
  </si>
  <si>
    <t>Wizinowich</t>
  </si>
  <si>
    <t>Zolkower</t>
  </si>
  <si>
    <t>Doyle</t>
  </si>
  <si>
    <t>Grace</t>
  </si>
  <si>
    <t>Mogensen</t>
  </si>
  <si>
    <t>Contract Administrator</t>
  </si>
  <si>
    <t>FY08</t>
  </si>
  <si>
    <t>FY09</t>
  </si>
  <si>
    <t>FY10</t>
  </si>
  <si>
    <t>Total (hrs) =</t>
  </si>
  <si>
    <t>Work (hrs) by Institution</t>
  </si>
  <si>
    <t>Work (hrs) by FY</t>
  </si>
  <si>
    <t>Total (PY) =</t>
  </si>
  <si>
    <t>Name</t>
  </si>
  <si>
    <t>Work</t>
  </si>
  <si>
    <t>PY</t>
  </si>
  <si>
    <t>Work %</t>
  </si>
  <si>
    <t>Total</t>
  </si>
  <si>
    <t>Budget ($k) =</t>
  </si>
  <si>
    <t>Total Labor ($k) =</t>
  </si>
  <si>
    <t>Brown</t>
  </si>
  <si>
    <t>Student/Postdoc</t>
  </si>
  <si>
    <t>Institution</t>
  </si>
  <si>
    <t>Free (WMKO)</t>
  </si>
  <si>
    <t>Work (hours)</t>
  </si>
  <si>
    <t>Rate</t>
  </si>
  <si>
    <t>Free (Max + WMKO)</t>
  </si>
  <si>
    <t>Labor Total =</t>
  </si>
  <si>
    <t>Cost ($k)</t>
  </si>
  <si>
    <t>Procurements ($k)</t>
  </si>
  <si>
    <t>Travel ($k)</t>
  </si>
  <si>
    <t>Labor &amp; Non-Labor Total ($k) =</t>
  </si>
  <si>
    <t>Contingency ($k)</t>
  </si>
  <si>
    <t>Total ($k) =</t>
  </si>
  <si>
    <t>Available ($k) =</t>
  </si>
  <si>
    <t>Available - Total ($k) =</t>
  </si>
  <si>
    <t xml:space="preserve">FY09 ObsPlan </t>
  </si>
  <si>
    <t>McBride</t>
  </si>
  <si>
    <t>Johnson</t>
  </si>
  <si>
    <t>ObsPlan - SEMP</t>
  </si>
  <si>
    <t>Overbooked</t>
  </si>
  <si>
    <t>to balance EJ</t>
  </si>
  <si>
    <t>248h problem after DM</t>
  </si>
  <si>
    <t>21h problem after JC,JJ,DM&amp;CN</t>
  </si>
  <si>
    <t>to balance EJ &amp; EW</t>
  </si>
  <si>
    <t>to balance EJ &amp; DLM</t>
  </si>
  <si>
    <t>Balanced with JC</t>
  </si>
  <si>
    <t>Offset by CN</t>
  </si>
  <si>
    <t>Balanced with RM</t>
  </si>
  <si>
    <t>Balanced with JB &amp; DM</t>
  </si>
  <si>
    <t>250h of PW Obs Activities; SA?</t>
  </si>
  <si>
    <t>Notes for FY09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</si>
</sst>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9" fontId="2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H10" sqref="H10"/>
    </sheetView>
  </sheetViews>
  <sheetFormatPr defaultColWidth="9.140625" defaultRowHeight="12.75"/>
  <cols>
    <col min="1" max="1" width="18.421875" style="0" customWidth="1"/>
    <col min="2" max="4" width="6.7109375" style="1" customWidth="1"/>
    <col min="5" max="13" width="6.7109375" style="0" customWidth="1"/>
    <col min="14" max="14" width="6.7109375" style="3" customWidth="1"/>
    <col min="15" max="17" width="6.7109375" style="0" customWidth="1"/>
    <col min="18" max="18" width="6.7109375" style="1" customWidth="1"/>
    <col min="19" max="19" width="23.8515625" style="0" customWidth="1"/>
  </cols>
  <sheetData>
    <row r="1" spans="1:18" s="5" customFormat="1" ht="12.75">
      <c r="A1" s="18" t="s">
        <v>46</v>
      </c>
      <c r="B1" s="19" t="s">
        <v>44</v>
      </c>
      <c r="C1" s="19"/>
      <c r="D1" s="19"/>
      <c r="E1" s="18" t="s">
        <v>43</v>
      </c>
      <c r="F1" s="18"/>
      <c r="G1" s="18"/>
      <c r="H1" s="18"/>
      <c r="I1" s="18"/>
      <c r="J1" s="5" t="s">
        <v>47</v>
      </c>
      <c r="K1" s="18" t="s">
        <v>49</v>
      </c>
      <c r="L1" s="18"/>
      <c r="M1" s="18"/>
      <c r="N1" s="18"/>
      <c r="R1" s="6"/>
    </row>
    <row r="2" spans="1:18" s="5" customFormat="1" ht="12.75">
      <c r="A2" s="18"/>
      <c r="B2" s="6" t="s">
        <v>39</v>
      </c>
      <c r="C2" s="6" t="s">
        <v>40</v>
      </c>
      <c r="D2" s="6" t="s">
        <v>41</v>
      </c>
      <c r="E2" s="5" t="s">
        <v>6</v>
      </c>
      <c r="F2" s="5" t="s">
        <v>4</v>
      </c>
      <c r="G2" s="5" t="s">
        <v>10</v>
      </c>
      <c r="H2" s="5" t="s">
        <v>11</v>
      </c>
      <c r="I2" s="5" t="s">
        <v>26</v>
      </c>
      <c r="J2" s="5" t="s">
        <v>48</v>
      </c>
      <c r="K2" s="5" t="s">
        <v>39</v>
      </c>
      <c r="L2" s="5" t="s">
        <v>40</v>
      </c>
      <c r="M2" s="5" t="s">
        <v>41</v>
      </c>
      <c r="N2" s="5" t="s">
        <v>50</v>
      </c>
      <c r="O2" s="5" t="s">
        <v>39</v>
      </c>
      <c r="P2" s="5" t="s">
        <v>40</v>
      </c>
      <c r="Q2" s="5" t="s">
        <v>41</v>
      </c>
      <c r="R2" s="6" t="s">
        <v>58</v>
      </c>
    </row>
    <row r="3" spans="1:18" ht="12.75">
      <c r="A3" t="s">
        <v>0</v>
      </c>
      <c r="B3" s="4">
        <v>292.02</v>
      </c>
      <c r="C3" s="4">
        <v>523.57</v>
      </c>
      <c r="D3" s="4">
        <v>45.42</v>
      </c>
      <c r="E3" s="4">
        <f>SUM(B3:D3)</f>
        <v>861.01</v>
      </c>
      <c r="F3" s="3"/>
      <c r="G3" s="3"/>
      <c r="H3" s="3"/>
      <c r="I3" s="3"/>
      <c r="J3" s="8">
        <f>SUM(B3:D3)/1800</f>
        <v>0.47833888888888887</v>
      </c>
      <c r="K3" s="9">
        <f>B3/(1800*5/12)</f>
        <v>0.38936</v>
      </c>
      <c r="L3" s="9">
        <f>C3/1800</f>
        <v>0.29087222222222225</v>
      </c>
      <c r="M3" s="9">
        <f>D3/(1800*5/12)</f>
        <v>0.06056</v>
      </c>
      <c r="N3" s="9">
        <f>J3*1800/3300</f>
        <v>0.2609121212121212</v>
      </c>
      <c r="O3" s="15">
        <f>B3*$R3/1000</f>
        <v>30.370079999999998</v>
      </c>
      <c r="P3" s="15">
        <f>C3*$R3/1000</f>
        <v>54.451280000000004</v>
      </c>
      <c r="Q3" s="15">
        <f>D3*$R3/1000</f>
        <v>4.72368</v>
      </c>
      <c r="R3" s="1">
        <v>104</v>
      </c>
    </row>
    <row r="4" spans="1:18" ht="12.75">
      <c r="A4" t="s">
        <v>1</v>
      </c>
      <c r="B4" s="4"/>
      <c r="C4" s="4">
        <v>607.7</v>
      </c>
      <c r="D4" s="4">
        <v>143.3</v>
      </c>
      <c r="E4" s="4">
        <f>SUM(B4:D4)</f>
        <v>751</v>
      </c>
      <c r="F4" s="3"/>
      <c r="G4" s="3"/>
      <c r="H4" s="3"/>
      <c r="I4" s="3"/>
      <c r="J4" s="8">
        <f aca="true" t="shared" si="0" ref="J4:J39">SUM(B4:D4)/1800</f>
        <v>0.4172222222222222</v>
      </c>
      <c r="K4" s="9">
        <f aca="true" t="shared" si="1" ref="K4:K39">B4/(1800*5/12)</f>
        <v>0</v>
      </c>
      <c r="L4" s="9">
        <f aca="true" t="shared" si="2" ref="L4:L39">C4/1800</f>
        <v>0.33761111111111114</v>
      </c>
      <c r="M4" s="9">
        <f aca="true" t="shared" si="3" ref="M4:M39">D4/(1800*5/12)</f>
        <v>0.1910666666666667</v>
      </c>
      <c r="N4" s="9">
        <f aca="true" t="shared" si="4" ref="N4:N39">J4*1800/3300</f>
        <v>0.22757575757575757</v>
      </c>
      <c r="O4" s="15">
        <f aca="true" t="shared" si="5" ref="O4:O39">B4*$R4/1000</f>
        <v>0</v>
      </c>
      <c r="P4" s="15">
        <f aca="true" t="shared" si="6" ref="P4:P39">C4*$R4/1000</f>
        <v>42.271612</v>
      </c>
      <c r="Q4" s="15">
        <f aca="true" t="shared" si="7" ref="Q4:Q39">D4*$R4/1000</f>
        <v>9.967948</v>
      </c>
      <c r="R4" s="1">
        <v>69.56</v>
      </c>
    </row>
    <row r="5" spans="1:18" ht="12.75">
      <c r="A5" t="s">
        <v>2</v>
      </c>
      <c r="B5" s="4"/>
      <c r="C5" s="4">
        <v>80</v>
      </c>
      <c r="D5" s="4"/>
      <c r="E5" s="3"/>
      <c r="F5" s="4">
        <f>SUM(B5:D5)</f>
        <v>80</v>
      </c>
      <c r="G5" s="3"/>
      <c r="H5" s="3"/>
      <c r="I5" s="3"/>
      <c r="J5" s="8">
        <f t="shared" si="0"/>
        <v>0.044444444444444446</v>
      </c>
      <c r="K5" s="9">
        <f t="shared" si="1"/>
        <v>0</v>
      </c>
      <c r="L5" s="9">
        <f t="shared" si="2"/>
        <v>0.044444444444444446</v>
      </c>
      <c r="M5" s="9">
        <f t="shared" si="3"/>
        <v>0</v>
      </c>
      <c r="N5" s="9">
        <f t="shared" si="4"/>
        <v>0.024242424242424242</v>
      </c>
      <c r="O5" s="15">
        <f t="shared" si="5"/>
        <v>0</v>
      </c>
      <c r="P5" s="15">
        <f t="shared" si="6"/>
        <v>7.68</v>
      </c>
      <c r="Q5" s="15">
        <f t="shared" si="7"/>
        <v>0</v>
      </c>
      <c r="R5" s="1">
        <v>96</v>
      </c>
    </row>
    <row r="6" spans="1:18" ht="12.75">
      <c r="A6" t="s">
        <v>3</v>
      </c>
      <c r="B6" s="4">
        <v>230.3</v>
      </c>
      <c r="C6" s="4">
        <v>524.7</v>
      </c>
      <c r="D6" s="4">
        <v>23</v>
      </c>
      <c r="E6" s="3"/>
      <c r="F6" s="4">
        <f>SUM(B6:D6)</f>
        <v>778</v>
      </c>
      <c r="G6" s="3"/>
      <c r="H6" s="3"/>
      <c r="I6" s="3"/>
      <c r="J6" s="8">
        <f t="shared" si="0"/>
        <v>0.43222222222222223</v>
      </c>
      <c r="K6" s="9">
        <f t="shared" si="1"/>
        <v>0.30706666666666665</v>
      </c>
      <c r="L6" s="9">
        <f t="shared" si="2"/>
        <v>0.29150000000000004</v>
      </c>
      <c r="M6" s="9">
        <f t="shared" si="3"/>
        <v>0.030666666666666665</v>
      </c>
      <c r="N6" s="9">
        <f t="shared" si="4"/>
        <v>0.23575757575757575</v>
      </c>
      <c r="O6" s="15">
        <f t="shared" si="5"/>
        <v>22.108800000000002</v>
      </c>
      <c r="P6" s="15">
        <f t="shared" si="6"/>
        <v>50.3712</v>
      </c>
      <c r="Q6" s="15">
        <f t="shared" si="7"/>
        <v>2.208</v>
      </c>
      <c r="R6" s="1">
        <v>96</v>
      </c>
    </row>
    <row r="7" spans="1:18" ht="12.75">
      <c r="A7" t="s">
        <v>53</v>
      </c>
      <c r="B7" s="4"/>
      <c r="C7" s="4"/>
      <c r="D7" s="4">
        <v>40</v>
      </c>
      <c r="E7" s="3"/>
      <c r="F7" s="4">
        <f>SUM(B7:D7)</f>
        <v>40</v>
      </c>
      <c r="G7" s="3"/>
      <c r="H7" s="3"/>
      <c r="I7" s="3"/>
      <c r="J7" s="8">
        <f>SUM(B7:D7)/1800</f>
        <v>0.022222222222222223</v>
      </c>
      <c r="K7" s="9">
        <f>B7/(1800*5/12)</f>
        <v>0</v>
      </c>
      <c r="L7" s="9">
        <f>C7/1800</f>
        <v>0</v>
      </c>
      <c r="M7" s="9">
        <f>D7/(1800*5/12)</f>
        <v>0.05333333333333334</v>
      </c>
      <c r="N7" s="9">
        <f>J7*1800/3300</f>
        <v>0.012121212121212121</v>
      </c>
      <c r="O7" s="15">
        <f t="shared" si="5"/>
        <v>0</v>
      </c>
      <c r="P7" s="15">
        <f t="shared" si="6"/>
        <v>0</v>
      </c>
      <c r="Q7" s="15">
        <f t="shared" si="7"/>
        <v>2.8</v>
      </c>
      <c r="R7" s="1">
        <v>70</v>
      </c>
    </row>
    <row r="8" spans="1:18" ht="12.75">
      <c r="A8" t="s">
        <v>5</v>
      </c>
      <c r="B8" s="4"/>
      <c r="C8" s="4">
        <v>238</v>
      </c>
      <c r="D8" s="4">
        <v>80</v>
      </c>
      <c r="E8" s="4">
        <f>SUM(B8:D8)</f>
        <v>318</v>
      </c>
      <c r="F8" s="3"/>
      <c r="G8" s="3"/>
      <c r="H8" s="3"/>
      <c r="I8" s="3"/>
      <c r="J8" s="8">
        <f t="shared" si="0"/>
        <v>0.17666666666666667</v>
      </c>
      <c r="K8" s="9">
        <f t="shared" si="1"/>
        <v>0</v>
      </c>
      <c r="L8" s="9">
        <f t="shared" si="2"/>
        <v>0.1322222222222222</v>
      </c>
      <c r="M8" s="9">
        <f t="shared" si="3"/>
        <v>0.10666666666666667</v>
      </c>
      <c r="N8" s="9">
        <f t="shared" si="4"/>
        <v>0.09636363636363636</v>
      </c>
      <c r="O8" s="15">
        <f t="shared" si="5"/>
        <v>0</v>
      </c>
      <c r="P8" s="15">
        <f t="shared" si="6"/>
        <v>16.55528</v>
      </c>
      <c r="Q8" s="15">
        <f t="shared" si="7"/>
        <v>5.5648</v>
      </c>
      <c r="R8" s="1">
        <v>69.56</v>
      </c>
    </row>
    <row r="9" spans="1:18" ht="12.75">
      <c r="A9" t="s">
        <v>7</v>
      </c>
      <c r="B9" s="4">
        <v>28.83</v>
      </c>
      <c r="C9" s="4">
        <v>121.4</v>
      </c>
      <c r="D9" s="4">
        <v>69.77</v>
      </c>
      <c r="E9" s="4">
        <f>SUM(B9:D9)</f>
        <v>220</v>
      </c>
      <c r="F9" s="3"/>
      <c r="G9" s="3"/>
      <c r="H9" s="3"/>
      <c r="I9" s="3"/>
      <c r="J9" s="8">
        <f t="shared" si="0"/>
        <v>0.12222222222222222</v>
      </c>
      <c r="K9" s="9">
        <f t="shared" si="1"/>
        <v>0.038439999999999995</v>
      </c>
      <c r="L9" s="9">
        <f t="shared" si="2"/>
        <v>0.06744444444444445</v>
      </c>
      <c r="M9" s="9">
        <f t="shared" si="3"/>
        <v>0.09302666666666666</v>
      </c>
      <c r="N9" s="9">
        <f t="shared" si="4"/>
        <v>0.06666666666666667</v>
      </c>
      <c r="O9" s="15">
        <f t="shared" si="5"/>
        <v>2.0054148</v>
      </c>
      <c r="P9" s="15">
        <f t="shared" si="6"/>
        <v>8.444584</v>
      </c>
      <c r="Q9" s="15">
        <f t="shared" si="7"/>
        <v>4.853201199999999</v>
      </c>
      <c r="R9" s="1">
        <v>69.56</v>
      </c>
    </row>
    <row r="10" spans="1:18" ht="12.75">
      <c r="A10" t="s">
        <v>38</v>
      </c>
      <c r="B10" s="4">
        <v>18.28</v>
      </c>
      <c r="C10" s="4">
        <v>43.77</v>
      </c>
      <c r="D10" s="4">
        <v>17.95</v>
      </c>
      <c r="E10" s="4">
        <f>SUM(B10:D10)</f>
        <v>80</v>
      </c>
      <c r="F10" s="3"/>
      <c r="G10" s="3"/>
      <c r="H10" s="3"/>
      <c r="I10" s="3"/>
      <c r="J10" s="8">
        <f t="shared" si="0"/>
        <v>0.044444444444444446</v>
      </c>
      <c r="K10" s="9">
        <f t="shared" si="1"/>
        <v>0.024373333333333334</v>
      </c>
      <c r="L10" s="9">
        <f t="shared" si="2"/>
        <v>0.024316666666666667</v>
      </c>
      <c r="M10" s="9">
        <f t="shared" si="3"/>
        <v>0.02393333333333333</v>
      </c>
      <c r="N10" s="9">
        <f t="shared" si="4"/>
        <v>0.024242424242424242</v>
      </c>
      <c r="O10" s="15">
        <f t="shared" si="5"/>
        <v>1.2715568000000002</v>
      </c>
      <c r="P10" s="15">
        <f t="shared" si="6"/>
        <v>3.0446412000000005</v>
      </c>
      <c r="Q10" s="15">
        <f t="shared" si="7"/>
        <v>1.248602</v>
      </c>
      <c r="R10" s="1">
        <v>69.56</v>
      </c>
    </row>
    <row r="11" spans="1:18" ht="12.75">
      <c r="A11" s="16" t="s">
        <v>8</v>
      </c>
      <c r="B11" s="4">
        <v>392.48</v>
      </c>
      <c r="C11" s="4">
        <v>841.4</v>
      </c>
      <c r="D11" s="4">
        <v>467.1</v>
      </c>
      <c r="E11" s="3"/>
      <c r="F11" s="4">
        <f>SUM(B11:D11)</f>
        <v>1700.98</v>
      </c>
      <c r="G11" s="3"/>
      <c r="H11" s="3"/>
      <c r="I11" s="3"/>
      <c r="J11" s="8">
        <f t="shared" si="0"/>
        <v>0.9449888888888889</v>
      </c>
      <c r="K11" s="14">
        <f t="shared" si="1"/>
        <v>0.5233066666666667</v>
      </c>
      <c r="L11" s="9">
        <f t="shared" si="2"/>
        <v>0.46744444444444444</v>
      </c>
      <c r="M11" s="9">
        <f t="shared" si="3"/>
        <v>0.6228</v>
      </c>
      <c r="N11" s="17">
        <f t="shared" si="4"/>
        <v>0.5154484848484848</v>
      </c>
      <c r="O11" s="15">
        <f t="shared" si="5"/>
        <v>37.67808</v>
      </c>
      <c r="P11" s="15">
        <f t="shared" si="6"/>
        <v>80.7744</v>
      </c>
      <c r="Q11" s="15">
        <f t="shared" si="7"/>
        <v>44.84160000000001</v>
      </c>
      <c r="R11" s="1">
        <v>96</v>
      </c>
    </row>
    <row r="12" spans="1:18" ht="12.75">
      <c r="A12" t="s">
        <v>35</v>
      </c>
      <c r="B12" s="4"/>
      <c r="C12" s="4"/>
      <c r="D12" s="4">
        <v>16</v>
      </c>
      <c r="E12" s="4">
        <f>SUM(B12:D12)</f>
        <v>16</v>
      </c>
      <c r="F12" s="3"/>
      <c r="G12" s="3"/>
      <c r="H12" s="3"/>
      <c r="I12" s="3"/>
      <c r="J12" s="8">
        <f t="shared" si="0"/>
        <v>0.008888888888888889</v>
      </c>
      <c r="K12" s="9">
        <f t="shared" si="1"/>
        <v>0</v>
      </c>
      <c r="L12" s="9">
        <f t="shared" si="2"/>
        <v>0</v>
      </c>
      <c r="M12" s="9">
        <f t="shared" si="3"/>
        <v>0.021333333333333333</v>
      </c>
      <c r="N12" s="17">
        <f t="shared" si="4"/>
        <v>0.0048484848484848485</v>
      </c>
      <c r="O12" s="15">
        <f t="shared" si="5"/>
        <v>0</v>
      </c>
      <c r="P12" s="15">
        <f t="shared" si="6"/>
        <v>0</v>
      </c>
      <c r="Q12" s="15">
        <f t="shared" si="7"/>
        <v>0.752</v>
      </c>
      <c r="R12" s="1">
        <v>47</v>
      </c>
    </row>
    <row r="13" spans="1:18" ht="12.75">
      <c r="A13" s="16" t="s">
        <v>9</v>
      </c>
      <c r="B13" s="4">
        <v>406.6</v>
      </c>
      <c r="C13" s="4">
        <v>1820.15</v>
      </c>
      <c r="D13" s="4">
        <v>347.27</v>
      </c>
      <c r="E13" s="3"/>
      <c r="F13" s="3"/>
      <c r="G13" s="4">
        <f>SUM(B13:D13)</f>
        <v>2574.02</v>
      </c>
      <c r="H13" s="3"/>
      <c r="I13" s="3"/>
      <c r="J13" s="8">
        <f t="shared" si="0"/>
        <v>1.4300111111111111</v>
      </c>
      <c r="K13" s="14">
        <f t="shared" si="1"/>
        <v>0.5421333333333334</v>
      </c>
      <c r="L13" s="11">
        <f t="shared" si="2"/>
        <v>1.0111944444444445</v>
      </c>
      <c r="M13" s="9">
        <f t="shared" si="3"/>
        <v>0.46302666666666664</v>
      </c>
      <c r="N13" s="17">
        <f t="shared" si="4"/>
        <v>0.7800060606060606</v>
      </c>
      <c r="O13" s="15">
        <f t="shared" si="5"/>
        <v>25.2092</v>
      </c>
      <c r="P13" s="15">
        <f t="shared" si="6"/>
        <v>112.8493</v>
      </c>
      <c r="Q13" s="15">
        <f t="shared" si="7"/>
        <v>21.530739999999998</v>
      </c>
      <c r="R13" s="1">
        <v>62</v>
      </c>
    </row>
    <row r="14" spans="1:18" ht="12.75">
      <c r="A14" t="s">
        <v>56</v>
      </c>
      <c r="B14" s="4">
        <v>20</v>
      </c>
      <c r="C14" s="4">
        <v>400</v>
      </c>
      <c r="D14" s="4"/>
      <c r="E14" s="3"/>
      <c r="F14" s="3"/>
      <c r="G14" s="3"/>
      <c r="H14" s="4">
        <f>SUM(B14:D14)</f>
        <v>420</v>
      </c>
      <c r="I14" s="3"/>
      <c r="J14" s="8">
        <f t="shared" si="0"/>
        <v>0.23333333333333334</v>
      </c>
      <c r="K14" s="9">
        <f t="shared" si="1"/>
        <v>0.02666666666666667</v>
      </c>
      <c r="L14" s="9">
        <f t="shared" si="2"/>
        <v>0.2222222222222222</v>
      </c>
      <c r="M14" s="9">
        <f t="shared" si="3"/>
        <v>0</v>
      </c>
      <c r="N14" s="17">
        <f t="shared" si="4"/>
        <v>0.12727272727272726</v>
      </c>
      <c r="O14" s="15">
        <f t="shared" si="5"/>
        <v>0</v>
      </c>
      <c r="P14" s="15">
        <f t="shared" si="6"/>
        <v>0</v>
      </c>
      <c r="Q14" s="15">
        <f t="shared" si="7"/>
        <v>0</v>
      </c>
      <c r="R14" s="1">
        <v>0</v>
      </c>
    </row>
    <row r="15" spans="1:18" ht="12.75">
      <c r="A15" t="s">
        <v>12</v>
      </c>
      <c r="B15" s="4">
        <v>250.22</v>
      </c>
      <c r="C15" s="4">
        <v>612.8</v>
      </c>
      <c r="D15" s="4">
        <v>364</v>
      </c>
      <c r="E15" s="3"/>
      <c r="F15" s="3"/>
      <c r="G15" s="4">
        <f>SUM(B15:D15)</f>
        <v>1227.02</v>
      </c>
      <c r="H15" s="3"/>
      <c r="I15" s="3"/>
      <c r="J15" s="8">
        <f t="shared" si="0"/>
        <v>0.6816777777777777</v>
      </c>
      <c r="K15" s="9">
        <f t="shared" si="1"/>
        <v>0.3336266666666667</v>
      </c>
      <c r="L15" s="9">
        <f t="shared" si="2"/>
        <v>0.34044444444444444</v>
      </c>
      <c r="M15" s="9">
        <f t="shared" si="3"/>
        <v>0.48533333333333334</v>
      </c>
      <c r="N15" s="17">
        <f t="shared" si="4"/>
        <v>0.37182424242424245</v>
      </c>
      <c r="O15" s="15">
        <f t="shared" si="5"/>
        <v>30.026400000000002</v>
      </c>
      <c r="P15" s="15">
        <f t="shared" si="6"/>
        <v>73.536</v>
      </c>
      <c r="Q15" s="15">
        <f t="shared" si="7"/>
        <v>43.68</v>
      </c>
      <c r="R15" s="1">
        <v>120</v>
      </c>
    </row>
    <row r="16" spans="1:18" ht="12.75">
      <c r="A16" t="s">
        <v>36</v>
      </c>
      <c r="B16" s="4"/>
      <c r="C16" s="4"/>
      <c r="D16" s="4">
        <v>16</v>
      </c>
      <c r="E16" s="4">
        <f aca="true" t="shared" si="8" ref="E16:E21">SUM(B16:D16)</f>
        <v>16</v>
      </c>
      <c r="F16" s="3"/>
      <c r="G16" s="3"/>
      <c r="H16" s="3"/>
      <c r="I16" s="3"/>
      <c r="J16" s="8">
        <f t="shared" si="0"/>
        <v>0.008888888888888889</v>
      </c>
      <c r="K16" s="9">
        <f t="shared" si="1"/>
        <v>0</v>
      </c>
      <c r="L16" s="9">
        <f t="shared" si="2"/>
        <v>0</v>
      </c>
      <c r="M16" s="9">
        <f t="shared" si="3"/>
        <v>0.021333333333333333</v>
      </c>
      <c r="N16" s="17">
        <f t="shared" si="4"/>
        <v>0.0048484848484848485</v>
      </c>
      <c r="O16" s="15">
        <f t="shared" si="5"/>
        <v>0</v>
      </c>
      <c r="P16" s="15">
        <f t="shared" si="6"/>
        <v>0</v>
      </c>
      <c r="Q16" s="15">
        <f t="shared" si="7"/>
        <v>1.11296</v>
      </c>
      <c r="R16" s="1">
        <v>69.56</v>
      </c>
    </row>
    <row r="17" spans="1:18" ht="12.75">
      <c r="A17" t="s">
        <v>13</v>
      </c>
      <c r="B17" s="4">
        <v>46.68</v>
      </c>
      <c r="C17" s="4">
        <v>525.32</v>
      </c>
      <c r="D17" s="4">
        <v>55</v>
      </c>
      <c r="E17" s="3"/>
      <c r="F17" s="4">
        <f>SUM(B17:D17)</f>
        <v>627</v>
      </c>
      <c r="G17" s="3"/>
      <c r="H17" s="3"/>
      <c r="I17" s="3"/>
      <c r="J17" s="8">
        <f t="shared" si="0"/>
        <v>0.34833333333333333</v>
      </c>
      <c r="K17" s="9">
        <f t="shared" si="1"/>
        <v>0.06224</v>
      </c>
      <c r="L17" s="9">
        <f t="shared" si="2"/>
        <v>0.29184444444444446</v>
      </c>
      <c r="M17" s="9">
        <f t="shared" si="3"/>
        <v>0.07333333333333333</v>
      </c>
      <c r="N17" s="17">
        <f t="shared" si="4"/>
        <v>0.19</v>
      </c>
      <c r="O17" s="15">
        <f t="shared" si="5"/>
        <v>4.48128</v>
      </c>
      <c r="P17" s="15">
        <f t="shared" si="6"/>
        <v>50.43072</v>
      </c>
      <c r="Q17" s="15">
        <f t="shared" si="7"/>
        <v>5.28</v>
      </c>
      <c r="R17" s="1">
        <v>96</v>
      </c>
    </row>
    <row r="18" spans="1:18" ht="12.75">
      <c r="A18" s="16" t="s">
        <v>14</v>
      </c>
      <c r="B18" s="13">
        <v>432.4</v>
      </c>
      <c r="C18" s="4">
        <v>2070.2</v>
      </c>
      <c r="D18" s="4">
        <v>422.4</v>
      </c>
      <c r="E18" s="4">
        <f t="shared" si="8"/>
        <v>2925</v>
      </c>
      <c r="F18" s="3"/>
      <c r="G18" s="3"/>
      <c r="H18" s="3"/>
      <c r="I18" s="3"/>
      <c r="J18" s="8">
        <f t="shared" si="0"/>
        <v>1.625</v>
      </c>
      <c r="K18" s="9">
        <f t="shared" si="1"/>
        <v>0.5765333333333333</v>
      </c>
      <c r="L18" s="11">
        <f t="shared" si="2"/>
        <v>1.150111111111111</v>
      </c>
      <c r="M18" s="9">
        <f t="shared" si="3"/>
        <v>0.5631999999999999</v>
      </c>
      <c r="N18" s="17">
        <f t="shared" si="4"/>
        <v>0.8863636363636364</v>
      </c>
      <c r="O18" s="15">
        <f t="shared" si="5"/>
        <v>30.077744</v>
      </c>
      <c r="P18" s="15">
        <f t="shared" si="6"/>
        <v>144.003112</v>
      </c>
      <c r="Q18" s="15">
        <f t="shared" si="7"/>
        <v>29.382144</v>
      </c>
      <c r="R18" s="1">
        <v>69.56</v>
      </c>
    </row>
    <row r="19" spans="1:18" ht="12.75">
      <c r="A19" t="s">
        <v>15</v>
      </c>
      <c r="B19" s="4">
        <v>57.32</v>
      </c>
      <c r="C19" s="4">
        <v>140.68</v>
      </c>
      <c r="D19" s="4"/>
      <c r="E19" s="4">
        <f t="shared" si="8"/>
        <v>198</v>
      </c>
      <c r="F19" s="3"/>
      <c r="G19" s="3"/>
      <c r="H19" s="3"/>
      <c r="I19" s="3"/>
      <c r="J19" s="8">
        <f t="shared" si="0"/>
        <v>0.11</v>
      </c>
      <c r="K19" s="9">
        <f t="shared" si="1"/>
        <v>0.07642666666666667</v>
      </c>
      <c r="L19" s="9">
        <f t="shared" si="2"/>
        <v>0.07815555555555556</v>
      </c>
      <c r="M19" s="9">
        <f t="shared" si="3"/>
        <v>0</v>
      </c>
      <c r="N19" s="17">
        <f t="shared" si="4"/>
        <v>0.06</v>
      </c>
      <c r="O19" s="15">
        <f t="shared" si="5"/>
        <v>2.6940399999999998</v>
      </c>
      <c r="P19" s="15">
        <f t="shared" si="6"/>
        <v>6.61196</v>
      </c>
      <c r="Q19" s="15">
        <f t="shared" si="7"/>
        <v>0</v>
      </c>
      <c r="R19" s="1">
        <v>47</v>
      </c>
    </row>
    <row r="20" spans="1:18" ht="12.75">
      <c r="A20" t="s">
        <v>16</v>
      </c>
      <c r="B20" s="4">
        <v>95.4</v>
      </c>
      <c r="C20" s="4">
        <v>674.6</v>
      </c>
      <c r="D20" s="4">
        <v>56</v>
      </c>
      <c r="E20" s="3"/>
      <c r="F20" s="3"/>
      <c r="G20" s="4">
        <f>SUM(B20:D20)</f>
        <v>826</v>
      </c>
      <c r="H20" s="3"/>
      <c r="I20" s="3"/>
      <c r="J20" s="8">
        <f t="shared" si="0"/>
        <v>0.4588888888888889</v>
      </c>
      <c r="K20" s="9">
        <f t="shared" si="1"/>
        <v>0.1272</v>
      </c>
      <c r="L20" s="9">
        <f t="shared" si="2"/>
        <v>0.37477777777777777</v>
      </c>
      <c r="M20" s="9">
        <f t="shared" si="3"/>
        <v>0.07466666666666667</v>
      </c>
      <c r="N20" s="17">
        <f t="shared" si="4"/>
        <v>0.2503030303030303</v>
      </c>
      <c r="O20" s="15">
        <f t="shared" si="5"/>
        <v>5.9148000000000005</v>
      </c>
      <c r="P20" s="15">
        <f t="shared" si="6"/>
        <v>41.8252</v>
      </c>
      <c r="Q20" s="15">
        <f t="shared" si="7"/>
        <v>3.472</v>
      </c>
      <c r="R20" s="1">
        <v>62</v>
      </c>
    </row>
    <row r="21" spans="1:18" ht="12.75">
      <c r="A21" s="16" t="s">
        <v>17</v>
      </c>
      <c r="B21" s="4">
        <v>603.45</v>
      </c>
      <c r="C21" s="4">
        <v>1840.82</v>
      </c>
      <c r="D21" s="4">
        <v>637.7</v>
      </c>
      <c r="E21" s="4">
        <f t="shared" si="8"/>
        <v>3081.9700000000003</v>
      </c>
      <c r="F21" s="3"/>
      <c r="G21" s="3"/>
      <c r="H21" s="3"/>
      <c r="I21" s="3"/>
      <c r="J21" s="8">
        <f t="shared" si="0"/>
        <v>1.7122055555555558</v>
      </c>
      <c r="K21" s="9">
        <f t="shared" si="1"/>
        <v>0.8046000000000001</v>
      </c>
      <c r="L21" s="11">
        <f t="shared" si="2"/>
        <v>1.0226777777777778</v>
      </c>
      <c r="M21" s="9">
        <f t="shared" si="3"/>
        <v>0.8502666666666667</v>
      </c>
      <c r="N21" s="17">
        <f t="shared" si="4"/>
        <v>0.9339303030303031</v>
      </c>
      <c r="O21" s="15">
        <f t="shared" si="5"/>
        <v>41.975982</v>
      </c>
      <c r="P21" s="15">
        <f t="shared" si="6"/>
        <v>128.04743919999999</v>
      </c>
      <c r="Q21" s="15">
        <f t="shared" si="7"/>
        <v>44.358412</v>
      </c>
      <c r="R21" s="1">
        <v>69.56</v>
      </c>
    </row>
    <row r="22" spans="1:18" ht="12.75">
      <c r="A22" t="s">
        <v>18</v>
      </c>
      <c r="B22" s="4">
        <v>138.6</v>
      </c>
      <c r="C22" s="4">
        <v>924.4</v>
      </c>
      <c r="D22" s="4">
        <v>117.97</v>
      </c>
      <c r="E22" s="3"/>
      <c r="F22" s="3"/>
      <c r="G22" s="4">
        <f>SUM(B22:D22)</f>
        <v>1180.97</v>
      </c>
      <c r="H22" s="3"/>
      <c r="I22" s="3"/>
      <c r="J22" s="8">
        <f t="shared" si="0"/>
        <v>0.6560944444444444</v>
      </c>
      <c r="K22" s="9">
        <f t="shared" si="1"/>
        <v>0.1848</v>
      </c>
      <c r="L22" s="9">
        <f t="shared" si="2"/>
        <v>0.5135555555555555</v>
      </c>
      <c r="M22" s="9">
        <f t="shared" si="3"/>
        <v>0.15729333333333334</v>
      </c>
      <c r="N22" s="17">
        <f t="shared" si="4"/>
        <v>0.357869696969697</v>
      </c>
      <c r="O22" s="15">
        <f t="shared" si="5"/>
        <v>15.1074</v>
      </c>
      <c r="P22" s="15">
        <f t="shared" si="6"/>
        <v>100.75959999999999</v>
      </c>
      <c r="Q22" s="15">
        <f t="shared" si="7"/>
        <v>12.85873</v>
      </c>
      <c r="R22" s="1">
        <v>109</v>
      </c>
    </row>
    <row r="23" spans="1:18" ht="12.75">
      <c r="A23" t="s">
        <v>19</v>
      </c>
      <c r="B23" s="4"/>
      <c r="C23" s="4">
        <v>160</v>
      </c>
      <c r="D23" s="4"/>
      <c r="E23" s="3"/>
      <c r="F23" s="3"/>
      <c r="G23" s="4">
        <f>SUM(B23:D23)</f>
        <v>160</v>
      </c>
      <c r="H23" s="3"/>
      <c r="I23" s="3"/>
      <c r="J23" s="8">
        <f t="shared" si="0"/>
        <v>0.08888888888888889</v>
      </c>
      <c r="K23" s="9">
        <f t="shared" si="1"/>
        <v>0</v>
      </c>
      <c r="L23" s="9">
        <f t="shared" si="2"/>
        <v>0.08888888888888889</v>
      </c>
      <c r="M23" s="9">
        <f t="shared" si="3"/>
        <v>0</v>
      </c>
      <c r="N23" s="17">
        <f t="shared" si="4"/>
        <v>0.048484848484848485</v>
      </c>
      <c r="O23" s="15">
        <f t="shared" si="5"/>
        <v>0</v>
      </c>
      <c r="P23" s="15">
        <f t="shared" si="6"/>
        <v>16.8</v>
      </c>
      <c r="Q23" s="15">
        <f t="shared" si="7"/>
        <v>0</v>
      </c>
      <c r="R23" s="1">
        <v>105</v>
      </c>
    </row>
    <row r="24" spans="1:18" ht="12.75">
      <c r="A24" t="s">
        <v>20</v>
      </c>
      <c r="B24" s="4">
        <v>271.7</v>
      </c>
      <c r="C24" s="4">
        <v>668.15</v>
      </c>
      <c r="D24" s="4">
        <v>203.13</v>
      </c>
      <c r="E24" s="3"/>
      <c r="F24" s="3"/>
      <c r="G24" s="3"/>
      <c r="H24" s="4">
        <f>SUM(B24:D24)</f>
        <v>1142.98</v>
      </c>
      <c r="I24" s="3"/>
      <c r="J24" s="8">
        <f t="shared" si="0"/>
        <v>0.6349888888888889</v>
      </c>
      <c r="K24" s="14">
        <f t="shared" si="1"/>
        <v>0.3622666666666666</v>
      </c>
      <c r="L24" s="14">
        <f t="shared" si="2"/>
        <v>0.37119444444444444</v>
      </c>
      <c r="M24" s="9">
        <f t="shared" si="3"/>
        <v>0.27083999999999997</v>
      </c>
      <c r="N24" s="17">
        <f t="shared" si="4"/>
        <v>0.34635757575757575</v>
      </c>
      <c r="O24" s="15">
        <f t="shared" si="5"/>
        <v>0</v>
      </c>
      <c r="P24" s="15">
        <f t="shared" si="6"/>
        <v>0</v>
      </c>
      <c r="Q24" s="15">
        <f t="shared" si="7"/>
        <v>0</v>
      </c>
      <c r="R24" s="1">
        <v>0</v>
      </c>
    </row>
    <row r="25" spans="1:18" ht="12.75">
      <c r="A25" s="16" t="s">
        <v>21</v>
      </c>
      <c r="B25" s="4">
        <v>728.4</v>
      </c>
      <c r="C25" s="4">
        <v>1950.03</v>
      </c>
      <c r="D25" s="4">
        <v>621.6</v>
      </c>
      <c r="E25" s="3"/>
      <c r="F25" s="3"/>
      <c r="G25" s="4">
        <f>SUM(B25:D25)</f>
        <v>3300.0299999999997</v>
      </c>
      <c r="H25" s="3"/>
      <c r="I25" s="3"/>
      <c r="J25" s="8">
        <f t="shared" si="0"/>
        <v>1.8333499999999998</v>
      </c>
      <c r="K25" s="14">
        <f t="shared" si="1"/>
        <v>0.9712</v>
      </c>
      <c r="L25" s="11">
        <f t="shared" si="2"/>
        <v>1.08335</v>
      </c>
      <c r="M25" s="9">
        <f t="shared" si="3"/>
        <v>0.8288</v>
      </c>
      <c r="N25" s="17">
        <f t="shared" si="4"/>
        <v>1.0000090909090908</v>
      </c>
      <c r="O25" s="15">
        <f t="shared" si="5"/>
        <v>30.5928</v>
      </c>
      <c r="P25" s="15">
        <f t="shared" si="6"/>
        <v>81.90126</v>
      </c>
      <c r="Q25" s="15">
        <f t="shared" si="7"/>
        <v>26.107200000000002</v>
      </c>
      <c r="R25" s="1">
        <v>42</v>
      </c>
    </row>
    <row r="26" spans="1:18" ht="12.75">
      <c r="A26" t="s">
        <v>22</v>
      </c>
      <c r="B26" s="4"/>
      <c r="C26" s="4">
        <v>508</v>
      </c>
      <c r="D26" s="4">
        <v>40</v>
      </c>
      <c r="E26" s="4">
        <f aca="true" t="shared" si="9" ref="E26:E31">SUM(B26:D26)</f>
        <v>548</v>
      </c>
      <c r="F26" s="3"/>
      <c r="G26" s="3"/>
      <c r="H26" s="3"/>
      <c r="I26" s="3"/>
      <c r="J26" s="8">
        <f t="shared" si="0"/>
        <v>0.30444444444444446</v>
      </c>
      <c r="K26" s="9">
        <f t="shared" si="1"/>
        <v>0</v>
      </c>
      <c r="L26" s="9">
        <f t="shared" si="2"/>
        <v>0.2822222222222222</v>
      </c>
      <c r="M26" s="9">
        <f t="shared" si="3"/>
        <v>0.05333333333333334</v>
      </c>
      <c r="N26" s="17">
        <f t="shared" si="4"/>
        <v>0.16606060606060605</v>
      </c>
      <c r="O26" s="15">
        <f t="shared" si="5"/>
        <v>0</v>
      </c>
      <c r="P26" s="15">
        <f t="shared" si="6"/>
        <v>35.33648</v>
      </c>
      <c r="Q26" s="15">
        <f t="shared" si="7"/>
        <v>2.7824</v>
      </c>
      <c r="R26" s="1">
        <v>69.56</v>
      </c>
    </row>
    <row r="27" spans="1:18" ht="12.75">
      <c r="A27" t="s">
        <v>37</v>
      </c>
      <c r="B27" s="4"/>
      <c r="C27" s="4">
        <v>30</v>
      </c>
      <c r="D27" s="4"/>
      <c r="E27" s="4">
        <f t="shared" si="9"/>
        <v>30</v>
      </c>
      <c r="F27" s="3"/>
      <c r="G27" s="3"/>
      <c r="H27" s="3"/>
      <c r="I27" s="3"/>
      <c r="J27" s="8">
        <f t="shared" si="0"/>
        <v>0.016666666666666666</v>
      </c>
      <c r="K27" s="9">
        <f t="shared" si="1"/>
        <v>0</v>
      </c>
      <c r="L27" s="9">
        <f t="shared" si="2"/>
        <v>0.016666666666666666</v>
      </c>
      <c r="M27" s="9">
        <f t="shared" si="3"/>
        <v>0</v>
      </c>
      <c r="N27" s="17">
        <f t="shared" si="4"/>
        <v>0.00909090909090909</v>
      </c>
      <c r="O27" s="15">
        <f t="shared" si="5"/>
        <v>0</v>
      </c>
      <c r="P27" s="15">
        <f t="shared" si="6"/>
        <v>1.41</v>
      </c>
      <c r="Q27" s="15">
        <f t="shared" si="7"/>
        <v>0</v>
      </c>
      <c r="R27" s="1">
        <v>47</v>
      </c>
    </row>
    <row r="28" spans="1:18" ht="12.75">
      <c r="A28" t="s">
        <v>23</v>
      </c>
      <c r="B28" s="4">
        <v>55</v>
      </c>
      <c r="C28" s="4">
        <v>760</v>
      </c>
      <c r="D28" s="4"/>
      <c r="E28" s="4">
        <f t="shared" si="9"/>
        <v>815</v>
      </c>
      <c r="F28" s="3"/>
      <c r="G28" s="3"/>
      <c r="H28" s="3"/>
      <c r="I28" s="3"/>
      <c r="J28" s="8">
        <f t="shared" si="0"/>
        <v>0.4527777777777778</v>
      </c>
      <c r="K28" s="9">
        <f t="shared" si="1"/>
        <v>0.07333333333333333</v>
      </c>
      <c r="L28" s="9">
        <f t="shared" si="2"/>
        <v>0.4222222222222222</v>
      </c>
      <c r="M28" s="9">
        <f t="shared" si="3"/>
        <v>0</v>
      </c>
      <c r="N28" s="17">
        <f t="shared" si="4"/>
        <v>0.24696969696969698</v>
      </c>
      <c r="O28" s="15">
        <f t="shared" si="5"/>
        <v>3.8258</v>
      </c>
      <c r="P28" s="15">
        <f t="shared" si="6"/>
        <v>52.8656</v>
      </c>
      <c r="Q28" s="15">
        <f t="shared" si="7"/>
        <v>0</v>
      </c>
      <c r="R28" s="1">
        <v>69.56</v>
      </c>
    </row>
    <row r="29" spans="1:18" ht="12.75">
      <c r="A29" t="s">
        <v>24</v>
      </c>
      <c r="B29" s="4"/>
      <c r="C29" s="4">
        <v>488</v>
      </c>
      <c r="D29" s="4">
        <v>77</v>
      </c>
      <c r="E29" s="4">
        <f t="shared" si="9"/>
        <v>565</v>
      </c>
      <c r="F29" s="3"/>
      <c r="G29" s="3"/>
      <c r="H29" s="3"/>
      <c r="I29" s="3"/>
      <c r="J29" s="8">
        <f t="shared" si="0"/>
        <v>0.3138888888888889</v>
      </c>
      <c r="K29" s="9">
        <f t="shared" si="1"/>
        <v>0</v>
      </c>
      <c r="L29" s="9">
        <f t="shared" si="2"/>
        <v>0.27111111111111114</v>
      </c>
      <c r="M29" s="9">
        <f t="shared" si="3"/>
        <v>0.10266666666666667</v>
      </c>
      <c r="N29" s="17">
        <f t="shared" si="4"/>
        <v>0.1712121212121212</v>
      </c>
      <c r="O29" s="15">
        <f t="shared" si="5"/>
        <v>0</v>
      </c>
      <c r="P29" s="15">
        <f t="shared" si="6"/>
        <v>33.94528</v>
      </c>
      <c r="Q29" s="15">
        <f t="shared" si="7"/>
        <v>5.35612</v>
      </c>
      <c r="R29" s="1">
        <v>69.56</v>
      </c>
    </row>
    <row r="30" spans="1:18" ht="12.75">
      <c r="A30" s="16" t="s">
        <v>25</v>
      </c>
      <c r="B30" s="4">
        <v>609.1</v>
      </c>
      <c r="C30" s="4">
        <v>1762.7</v>
      </c>
      <c r="D30" s="4">
        <v>403.1</v>
      </c>
      <c r="E30" s="4">
        <f t="shared" si="9"/>
        <v>2774.9</v>
      </c>
      <c r="F30" s="3"/>
      <c r="G30" s="3"/>
      <c r="H30" s="3"/>
      <c r="I30" s="3"/>
      <c r="J30" s="8">
        <f t="shared" si="0"/>
        <v>1.5416111111111113</v>
      </c>
      <c r="K30" s="9">
        <f t="shared" si="1"/>
        <v>0.8121333333333334</v>
      </c>
      <c r="L30" s="14">
        <f t="shared" si="2"/>
        <v>0.9792777777777778</v>
      </c>
      <c r="M30" s="9">
        <f t="shared" si="3"/>
        <v>0.5374666666666666</v>
      </c>
      <c r="N30" s="17">
        <f t="shared" si="4"/>
        <v>0.8408787878787879</v>
      </c>
      <c r="O30" s="15">
        <f t="shared" si="5"/>
        <v>42.36899600000001</v>
      </c>
      <c r="P30" s="15">
        <f t="shared" si="6"/>
        <v>122.61341200000001</v>
      </c>
      <c r="Q30" s="15">
        <f t="shared" si="7"/>
        <v>28.039636</v>
      </c>
      <c r="R30" s="1">
        <v>69.56</v>
      </c>
    </row>
    <row r="31" spans="1:18" ht="12.75">
      <c r="A31" t="s">
        <v>27</v>
      </c>
      <c r="B31" s="4"/>
      <c r="C31" s="4">
        <v>200</v>
      </c>
      <c r="D31" s="4">
        <v>16</v>
      </c>
      <c r="E31" s="4">
        <f t="shared" si="9"/>
        <v>216</v>
      </c>
      <c r="F31" s="3"/>
      <c r="G31" s="3"/>
      <c r="H31" s="3"/>
      <c r="I31" s="3"/>
      <c r="J31" s="8">
        <f t="shared" si="0"/>
        <v>0.12</v>
      </c>
      <c r="K31" s="9">
        <f t="shared" si="1"/>
        <v>0</v>
      </c>
      <c r="L31" s="9">
        <f t="shared" si="2"/>
        <v>0.1111111111111111</v>
      </c>
      <c r="M31" s="9">
        <f t="shared" si="3"/>
        <v>0.021333333333333333</v>
      </c>
      <c r="N31" s="9">
        <f t="shared" si="4"/>
        <v>0.06545454545454546</v>
      </c>
      <c r="O31" s="15">
        <f t="shared" si="5"/>
        <v>0</v>
      </c>
      <c r="P31" s="15">
        <f t="shared" si="6"/>
        <v>13.912</v>
      </c>
      <c r="Q31" s="15">
        <f t="shared" si="7"/>
        <v>1.11296</v>
      </c>
      <c r="R31" s="1">
        <v>69.56</v>
      </c>
    </row>
    <row r="32" spans="1:18" ht="12.75">
      <c r="A32" t="s">
        <v>28</v>
      </c>
      <c r="B32" s="4">
        <v>100.1</v>
      </c>
      <c r="C32" s="4">
        <v>264.6</v>
      </c>
      <c r="D32" s="4">
        <v>168.3</v>
      </c>
      <c r="E32" s="3"/>
      <c r="F32" s="3"/>
      <c r="G32" s="4">
        <f>SUM(B32:D32)</f>
        <v>533</v>
      </c>
      <c r="H32" s="3"/>
      <c r="I32" s="3"/>
      <c r="J32" s="8">
        <f t="shared" si="0"/>
        <v>0.2961111111111111</v>
      </c>
      <c r="K32" s="9">
        <f t="shared" si="1"/>
        <v>0.13346666666666665</v>
      </c>
      <c r="L32" s="9">
        <f t="shared" si="2"/>
        <v>0.14700000000000002</v>
      </c>
      <c r="M32" s="9">
        <f t="shared" si="3"/>
        <v>0.22440000000000002</v>
      </c>
      <c r="N32" s="9">
        <f t="shared" si="4"/>
        <v>0.16151515151515153</v>
      </c>
      <c r="O32" s="15">
        <f t="shared" si="5"/>
        <v>6.2062</v>
      </c>
      <c r="P32" s="15">
        <f t="shared" si="6"/>
        <v>16.4052</v>
      </c>
      <c r="Q32" s="15">
        <f t="shared" si="7"/>
        <v>10.4346</v>
      </c>
      <c r="R32" s="1">
        <v>62</v>
      </c>
    </row>
    <row r="33" spans="1:18" ht="12.75">
      <c r="A33" t="s">
        <v>54</v>
      </c>
      <c r="B33" s="4">
        <v>226.88</v>
      </c>
      <c r="C33" s="4">
        <v>933.12</v>
      </c>
      <c r="D33" s="4"/>
      <c r="E33" s="3"/>
      <c r="F33" s="3"/>
      <c r="G33" s="3"/>
      <c r="H33" s="3"/>
      <c r="I33" s="4">
        <f>SUM(B33:D33)</f>
        <v>1160</v>
      </c>
      <c r="J33" s="8">
        <f t="shared" si="0"/>
        <v>0.6444444444444445</v>
      </c>
      <c r="K33" s="14">
        <f t="shared" si="1"/>
        <v>0.30250666666666665</v>
      </c>
      <c r="L33" s="9">
        <f t="shared" si="2"/>
        <v>0.5184</v>
      </c>
      <c r="M33" s="9">
        <f t="shared" si="3"/>
        <v>0</v>
      </c>
      <c r="N33" s="9">
        <f t="shared" si="4"/>
        <v>0.3515151515151515</v>
      </c>
      <c r="O33" s="15">
        <f t="shared" si="5"/>
        <v>9.0752</v>
      </c>
      <c r="P33" s="15">
        <f t="shared" si="6"/>
        <v>37.3248</v>
      </c>
      <c r="Q33" s="15">
        <f t="shared" si="7"/>
        <v>0</v>
      </c>
      <c r="R33" s="1">
        <v>40</v>
      </c>
    </row>
    <row r="34" spans="1:18" ht="12.75">
      <c r="A34" t="s">
        <v>29</v>
      </c>
      <c r="B34" s="4"/>
      <c r="C34" s="4"/>
      <c r="D34" s="4">
        <v>40</v>
      </c>
      <c r="E34" s="4">
        <f>SUM(B34:D34)</f>
        <v>40</v>
      </c>
      <c r="F34" s="3"/>
      <c r="G34" s="3"/>
      <c r="H34" s="3"/>
      <c r="I34" s="3"/>
      <c r="J34" s="8">
        <f t="shared" si="0"/>
        <v>0.022222222222222223</v>
      </c>
      <c r="K34" s="9">
        <f t="shared" si="1"/>
        <v>0</v>
      </c>
      <c r="L34" s="9">
        <f t="shared" si="2"/>
        <v>0</v>
      </c>
      <c r="M34" s="9">
        <f t="shared" si="3"/>
        <v>0.05333333333333334</v>
      </c>
      <c r="N34" s="9">
        <f t="shared" si="4"/>
        <v>0.012121212121212121</v>
      </c>
      <c r="O34" s="15">
        <f t="shared" si="5"/>
        <v>0</v>
      </c>
      <c r="P34" s="15">
        <f t="shared" si="6"/>
        <v>0</v>
      </c>
      <c r="Q34" s="15">
        <f t="shared" si="7"/>
        <v>2.7824</v>
      </c>
      <c r="R34" s="1">
        <v>69.56</v>
      </c>
    </row>
    <row r="35" spans="1:18" ht="12.75">
      <c r="A35" t="s">
        <v>30</v>
      </c>
      <c r="B35" s="4">
        <v>69.15</v>
      </c>
      <c r="C35" s="4">
        <v>429.7</v>
      </c>
      <c r="D35" s="4">
        <v>176.17</v>
      </c>
      <c r="E35" s="4">
        <f>SUM(B35:D35)</f>
        <v>675.02</v>
      </c>
      <c r="F35" s="3"/>
      <c r="G35" s="3"/>
      <c r="H35" s="3"/>
      <c r="I35" s="3"/>
      <c r="J35" s="8">
        <f t="shared" si="0"/>
        <v>0.37501111111111113</v>
      </c>
      <c r="K35" s="9">
        <f t="shared" si="1"/>
        <v>0.0922</v>
      </c>
      <c r="L35" s="9">
        <f t="shared" si="2"/>
        <v>0.23872222222222222</v>
      </c>
      <c r="M35" s="9">
        <f t="shared" si="3"/>
        <v>0.23489333333333332</v>
      </c>
      <c r="N35" s="9">
        <f t="shared" si="4"/>
        <v>0.20455151515151515</v>
      </c>
      <c r="O35" s="15">
        <f t="shared" si="5"/>
        <v>2.42025</v>
      </c>
      <c r="P35" s="15">
        <f t="shared" si="6"/>
        <v>15.0395</v>
      </c>
      <c r="Q35" s="15">
        <f t="shared" si="7"/>
        <v>6.16595</v>
      </c>
      <c r="R35" s="1">
        <v>35</v>
      </c>
    </row>
    <row r="36" spans="1:18" ht="12.75">
      <c r="A36" s="16" t="s">
        <v>31</v>
      </c>
      <c r="B36" s="4">
        <v>217.42</v>
      </c>
      <c r="C36" s="4">
        <v>1426</v>
      </c>
      <c r="D36" s="4">
        <v>268.6</v>
      </c>
      <c r="E36" s="3"/>
      <c r="F36" s="4">
        <f>SUM(B36:D36)</f>
        <v>1912.02</v>
      </c>
      <c r="G36" s="3"/>
      <c r="H36" s="3"/>
      <c r="I36" s="3"/>
      <c r="J36" s="8">
        <f t="shared" si="0"/>
        <v>1.0622333333333334</v>
      </c>
      <c r="K36" s="9">
        <f t="shared" si="1"/>
        <v>0.28989333333333334</v>
      </c>
      <c r="L36" s="9">
        <f t="shared" si="2"/>
        <v>0.7922222222222223</v>
      </c>
      <c r="M36" s="9">
        <f t="shared" si="3"/>
        <v>0.35813333333333336</v>
      </c>
      <c r="N36" s="10">
        <f t="shared" si="4"/>
        <v>0.5794</v>
      </c>
      <c r="O36" s="15">
        <f t="shared" si="5"/>
        <v>20.87232</v>
      </c>
      <c r="P36" s="15">
        <f t="shared" si="6"/>
        <v>136.896</v>
      </c>
      <c r="Q36" s="15">
        <f t="shared" si="7"/>
        <v>25.785600000000002</v>
      </c>
      <c r="R36" s="1">
        <v>96</v>
      </c>
    </row>
    <row r="37" spans="1:18" ht="12.75">
      <c r="A37" t="s">
        <v>32</v>
      </c>
      <c r="B37" s="4"/>
      <c r="C37" s="4">
        <v>935.4</v>
      </c>
      <c r="D37" s="4">
        <v>195.6</v>
      </c>
      <c r="E37" s="4">
        <f>SUM(B37:D37)</f>
        <v>1131</v>
      </c>
      <c r="F37" s="3"/>
      <c r="G37" s="3"/>
      <c r="H37" s="3"/>
      <c r="I37" s="3"/>
      <c r="J37" s="8">
        <f t="shared" si="0"/>
        <v>0.6283333333333333</v>
      </c>
      <c r="K37" s="9">
        <f t="shared" si="1"/>
        <v>0</v>
      </c>
      <c r="L37" s="9">
        <f t="shared" si="2"/>
        <v>0.5196666666666666</v>
      </c>
      <c r="M37" s="9">
        <f t="shared" si="3"/>
        <v>0.2608</v>
      </c>
      <c r="N37" s="9">
        <f t="shared" si="4"/>
        <v>0.3427272727272727</v>
      </c>
      <c r="O37" s="15">
        <f t="shared" si="5"/>
        <v>0</v>
      </c>
      <c r="P37" s="15">
        <f t="shared" si="6"/>
        <v>65.066424</v>
      </c>
      <c r="Q37" s="15">
        <f t="shared" si="7"/>
        <v>13.605936</v>
      </c>
      <c r="R37" s="1">
        <v>69.56</v>
      </c>
    </row>
    <row r="38" spans="1:18" ht="12.75">
      <c r="A38" s="16" t="s">
        <v>33</v>
      </c>
      <c r="B38" s="4">
        <v>376.1</v>
      </c>
      <c r="C38" s="4">
        <v>932.6</v>
      </c>
      <c r="D38" s="4">
        <v>633.28</v>
      </c>
      <c r="E38" s="4">
        <f>SUM(B38:D38)</f>
        <v>1941.98</v>
      </c>
      <c r="F38" s="3"/>
      <c r="G38" s="3"/>
      <c r="H38" s="3"/>
      <c r="I38" s="3"/>
      <c r="J38" s="8">
        <f t="shared" si="0"/>
        <v>1.0788777777777778</v>
      </c>
      <c r="K38" s="9">
        <f t="shared" si="1"/>
        <v>0.5014666666666667</v>
      </c>
      <c r="L38" s="9">
        <f t="shared" si="2"/>
        <v>0.5181111111111111</v>
      </c>
      <c r="M38" s="11">
        <f t="shared" si="3"/>
        <v>0.8443733333333333</v>
      </c>
      <c r="N38" s="10">
        <f t="shared" si="4"/>
        <v>0.5884787878787879</v>
      </c>
      <c r="O38" s="15">
        <f t="shared" si="5"/>
        <v>39.1144</v>
      </c>
      <c r="P38" s="15">
        <f t="shared" si="6"/>
        <v>96.99040000000001</v>
      </c>
      <c r="Q38" s="15">
        <f t="shared" si="7"/>
        <v>65.86112</v>
      </c>
      <c r="R38" s="1">
        <v>104</v>
      </c>
    </row>
    <row r="39" spans="1:18" ht="12.75">
      <c r="A39" t="s">
        <v>34</v>
      </c>
      <c r="B39" s="4">
        <v>228.85</v>
      </c>
      <c r="C39" s="4">
        <v>962.7</v>
      </c>
      <c r="D39" s="4">
        <v>73.4</v>
      </c>
      <c r="E39" s="3"/>
      <c r="F39" s="4">
        <f>SUM(B39:D39)</f>
        <v>1264.95</v>
      </c>
      <c r="G39" s="3"/>
      <c r="H39" s="3"/>
      <c r="I39" s="3"/>
      <c r="J39" s="8">
        <f t="shared" si="0"/>
        <v>0.70275</v>
      </c>
      <c r="K39" s="9">
        <f t="shared" si="1"/>
        <v>0.3051333333333333</v>
      </c>
      <c r="L39" s="9">
        <f t="shared" si="2"/>
        <v>0.5348333333333334</v>
      </c>
      <c r="M39" s="9">
        <f t="shared" si="3"/>
        <v>0.09786666666666667</v>
      </c>
      <c r="N39" s="9">
        <f t="shared" si="4"/>
        <v>0.38331818181818184</v>
      </c>
      <c r="O39" s="15">
        <f t="shared" si="5"/>
        <v>21.9696</v>
      </c>
      <c r="P39" s="15">
        <f t="shared" si="6"/>
        <v>92.41920000000002</v>
      </c>
      <c r="Q39" s="15">
        <f t="shared" si="7"/>
        <v>7.0464</v>
      </c>
      <c r="R39" s="1">
        <v>96</v>
      </c>
    </row>
    <row r="40" spans="1:17" ht="12.75">
      <c r="A40" s="2" t="s">
        <v>42</v>
      </c>
      <c r="B40" s="4">
        <f aca="true" t="shared" si="10" ref="B40:I40">SUM(B3:B39)</f>
        <v>5895.280000000002</v>
      </c>
      <c r="C40" s="4">
        <f t="shared" si="10"/>
        <v>24400.510000000002</v>
      </c>
      <c r="D40" s="4">
        <f t="shared" si="10"/>
        <v>5835.06</v>
      </c>
      <c r="E40" s="3">
        <f t="shared" si="10"/>
        <v>17203.88</v>
      </c>
      <c r="F40" s="4">
        <f t="shared" si="10"/>
        <v>6402.95</v>
      </c>
      <c r="G40" s="4">
        <f t="shared" si="10"/>
        <v>9801.04</v>
      </c>
      <c r="H40" s="4">
        <f t="shared" si="10"/>
        <v>1562.98</v>
      </c>
      <c r="I40" s="4">
        <f t="shared" si="10"/>
        <v>1160</v>
      </c>
      <c r="N40" s="9">
        <f>SUM(N3:N39)</f>
        <v>10.948742424242424</v>
      </c>
      <c r="O40" s="4">
        <f>SUM(O3:O39)</f>
        <v>425.3663436000001</v>
      </c>
      <c r="P40" s="4">
        <f>SUM(P3:P39)</f>
        <v>1740.5818844</v>
      </c>
      <c r="Q40" s="4">
        <f>SUM(Q3:Q39)</f>
        <v>433.7151392</v>
      </c>
    </row>
    <row r="41" spans="1:10" ht="12.75">
      <c r="A41" s="2" t="s">
        <v>45</v>
      </c>
      <c r="B41" s="7">
        <f aca="true" t="shared" si="11" ref="B41:I41">B40/1800</f>
        <v>3.2751555555555565</v>
      </c>
      <c r="C41" s="7">
        <f t="shared" si="11"/>
        <v>13.55583888888889</v>
      </c>
      <c r="D41" s="7">
        <f t="shared" si="11"/>
        <v>3.2417000000000002</v>
      </c>
      <c r="E41" s="7">
        <f t="shared" si="11"/>
        <v>9.55771111111111</v>
      </c>
      <c r="F41" s="7">
        <f t="shared" si="11"/>
        <v>3.5571944444444443</v>
      </c>
      <c r="G41" s="7">
        <f t="shared" si="11"/>
        <v>5.445022222222223</v>
      </c>
      <c r="H41" s="7">
        <f t="shared" si="11"/>
        <v>0.8683222222222222</v>
      </c>
      <c r="I41" s="7">
        <f t="shared" si="11"/>
        <v>0.6444444444444445</v>
      </c>
      <c r="J41" s="7">
        <f>SUM(J3:J39)</f>
        <v>20.072694444444444</v>
      </c>
    </row>
    <row r="42" spans="1:9" ht="12.75">
      <c r="A42" s="2" t="s">
        <v>52</v>
      </c>
      <c r="B42" s="12">
        <f>B41*135</f>
        <v>442.14600000000013</v>
      </c>
      <c r="C42" s="12">
        <f aca="true" t="shared" si="12" ref="C42:I42">C41*135</f>
        <v>1830.03825</v>
      </c>
      <c r="D42" s="4">
        <f t="shared" si="12"/>
        <v>437.6295</v>
      </c>
      <c r="E42" s="4">
        <f t="shared" si="12"/>
        <v>1290.291</v>
      </c>
      <c r="F42" s="4">
        <f t="shared" si="12"/>
        <v>480.22125</v>
      </c>
      <c r="G42" s="4">
        <f t="shared" si="12"/>
        <v>735.0780000000001</v>
      </c>
      <c r="H42" s="3"/>
      <c r="I42" s="4">
        <f t="shared" si="12"/>
        <v>87</v>
      </c>
    </row>
    <row r="43" spans="1:4" ht="12.75">
      <c r="A43" s="2" t="s">
        <v>51</v>
      </c>
      <c r="B43" s="4">
        <v>455</v>
      </c>
      <c r="C43" s="4">
        <v>2000</v>
      </c>
      <c r="D43" s="4">
        <v>1000</v>
      </c>
    </row>
    <row r="44" ht="12.75">
      <c r="C44" s="1">
        <f>SUM(C3,C4,C8,C9,C10,C18,C19,C21,C26,C27,C28,C29,C30,C31,C35,C37,C38,)</f>
        <v>11632.54</v>
      </c>
    </row>
    <row r="45" spans="2:5" ht="12.75">
      <c r="B45" s="1">
        <f>SUM(B40:D40)</f>
        <v>36130.850000000006</v>
      </c>
      <c r="E45" s="1">
        <f>SUM(E40:I40)</f>
        <v>36130.850000000006</v>
      </c>
    </row>
    <row r="47" spans="1:9" ht="12.75">
      <c r="A47" s="18" t="s">
        <v>55</v>
      </c>
      <c r="B47" s="19" t="s">
        <v>57</v>
      </c>
      <c r="C47" s="19"/>
      <c r="D47" s="19"/>
      <c r="E47" s="18"/>
      <c r="F47" s="18" t="s">
        <v>61</v>
      </c>
      <c r="G47" s="18"/>
      <c r="H47" s="18"/>
      <c r="I47" s="18"/>
    </row>
    <row r="48" spans="1:9" ht="12.75">
      <c r="A48" s="20"/>
      <c r="B48" s="6" t="s">
        <v>39</v>
      </c>
      <c r="C48" s="6" t="s">
        <v>40</v>
      </c>
      <c r="D48" s="6" t="s">
        <v>41</v>
      </c>
      <c r="E48" s="6" t="s">
        <v>50</v>
      </c>
      <c r="F48" s="6" t="s">
        <v>39</v>
      </c>
      <c r="G48" s="6" t="s">
        <v>40</v>
      </c>
      <c r="H48" s="6" t="s">
        <v>41</v>
      </c>
      <c r="I48" s="6" t="s">
        <v>50</v>
      </c>
    </row>
    <row r="49" spans="1:9" ht="12.75">
      <c r="A49" t="s">
        <v>4</v>
      </c>
      <c r="B49" s="4">
        <f>B5+B6+B7+B11+B17+B36+B39</f>
        <v>1115.7299999999998</v>
      </c>
      <c r="C49" s="4">
        <f>C5+C6+C7+C11+C17+C36+C39</f>
        <v>4360.12</v>
      </c>
      <c r="D49" s="4">
        <f>D5+D6+D7+D11+D17+D36+D39</f>
        <v>927.1</v>
      </c>
      <c r="E49" s="4">
        <f aca="true" t="shared" si="13" ref="E49:E54">SUM(B49:D49)</f>
        <v>6402.95</v>
      </c>
      <c r="F49" s="4">
        <f>O5+O6+O7+O11+O17+O36+O39</f>
        <v>107.11008000000001</v>
      </c>
      <c r="G49" s="4">
        <f>P5+P6+P7+P11+P17+P36+P39</f>
        <v>418.5715200000001</v>
      </c>
      <c r="H49" s="4">
        <f>Q5+Q6+Q7+Q11+Q17+Q36+Q39</f>
        <v>87.96160000000002</v>
      </c>
      <c r="I49" s="1">
        <f aca="true" t="shared" si="14" ref="I49:I60">SUM(F49:H49)</f>
        <v>613.6432000000001</v>
      </c>
    </row>
    <row r="50" spans="1:9" ht="12.75">
      <c r="A50" t="s">
        <v>10</v>
      </c>
      <c r="B50" s="4">
        <f>B13+B15+B20+B22+B23+B25+B32</f>
        <v>1719.32</v>
      </c>
      <c r="C50" s="4">
        <f>C13+C15+C20+C22+C23+C25+C32</f>
        <v>6406.58</v>
      </c>
      <c r="D50" s="4">
        <f>D13+D15+D20+D22+D23+D25+D32</f>
        <v>1675.14</v>
      </c>
      <c r="E50" s="4">
        <f t="shared" si="13"/>
        <v>9801.039999999999</v>
      </c>
      <c r="F50" s="4">
        <f>O13+O15+O20+O22+O23+O25+O32</f>
        <v>113.0568</v>
      </c>
      <c r="G50" s="4">
        <f>P13+P15+P20+P22+P23+P25+P32</f>
        <v>444.07656</v>
      </c>
      <c r="H50" s="4">
        <f>Q13+Q15+Q20+Q22+Q23+Q25+Q32</f>
        <v>118.08327</v>
      </c>
      <c r="I50" s="1">
        <f t="shared" si="14"/>
        <v>675.2166299999999</v>
      </c>
    </row>
    <row r="51" spans="1:9" ht="12.75">
      <c r="A51" t="s">
        <v>6</v>
      </c>
      <c r="B51" s="4">
        <f>B3+B4+B8+B9+B10+B12+B16+B18+B19+B21+B26+B27+B28+B29+B30+B31+B34+B35+B37+B38</f>
        <v>2541.65</v>
      </c>
      <c r="C51" s="4">
        <f>C3+C4+C8+C9+C10+C12+C16+C18+C19+C21+C26+C27+C28+C29+C30+C31+C34+C35+C37+C38</f>
        <v>11632.54</v>
      </c>
      <c r="D51" s="4">
        <f>D3+D4+D8+D9+D10+D12+D16+D18+D19+D21+D26+D27+D28+D29+D30+D31+D34+D35+D37+D38</f>
        <v>3029.6899999999996</v>
      </c>
      <c r="E51" s="4">
        <f t="shared" si="13"/>
        <v>17203.88</v>
      </c>
      <c r="F51" s="4">
        <f>O3+O4+O8+O9+O10+O12+O16+O18+O19+O21+O26+O27+O28+O29+O30+O31+O34+O35+O37+O38</f>
        <v>196.1242636</v>
      </c>
      <c r="G51" s="4">
        <f>P3+P4+P8+P9+P10+P12+P16+P18+P19+P21+P26+P27+P28+P29+P30+P31+P34+P35+P37+P38</f>
        <v>840.6090044000001</v>
      </c>
      <c r="H51" s="4">
        <f>Q3+Q4+Q8+Q9+Q10+Q12+Q16+Q18+Q19+Q21+Q26+Q27+Q28+Q29+Q30+Q31+Q34+Q35+Q37+Q38</f>
        <v>227.67026919999998</v>
      </c>
      <c r="I51" s="1">
        <f t="shared" si="14"/>
        <v>1264.4035372</v>
      </c>
    </row>
    <row r="52" spans="1:9" ht="12.75">
      <c r="A52" t="s">
        <v>59</v>
      </c>
      <c r="B52" s="4">
        <f>B14+B24</f>
        <v>291.7</v>
      </c>
      <c r="C52" s="4">
        <f>C14+C24</f>
        <v>1068.15</v>
      </c>
      <c r="D52" s="4">
        <f>D14+D24</f>
        <v>203.13</v>
      </c>
      <c r="E52" s="4">
        <f t="shared" si="13"/>
        <v>1562.98</v>
      </c>
      <c r="F52" s="4">
        <f>O14+O24</f>
        <v>0</v>
      </c>
      <c r="G52" s="4">
        <f>P14+P24</f>
        <v>0</v>
      </c>
      <c r="H52" s="4">
        <f>Q14+Q24</f>
        <v>0</v>
      </c>
      <c r="I52" s="1">
        <f t="shared" si="14"/>
        <v>0</v>
      </c>
    </row>
    <row r="53" spans="1:9" ht="12.75">
      <c r="A53" t="s">
        <v>54</v>
      </c>
      <c r="B53" s="4">
        <f>B33</f>
        <v>226.88</v>
      </c>
      <c r="C53" s="4">
        <f>C33</f>
        <v>933.12</v>
      </c>
      <c r="D53" s="4">
        <f>D33</f>
        <v>0</v>
      </c>
      <c r="E53" s="4">
        <f t="shared" si="13"/>
        <v>1160</v>
      </c>
      <c r="F53" s="4">
        <f>O33</f>
        <v>9.0752</v>
      </c>
      <c r="G53" s="4">
        <f>P33</f>
        <v>37.3248</v>
      </c>
      <c r="H53" s="4">
        <f>Q33</f>
        <v>0</v>
      </c>
      <c r="I53" s="1">
        <f t="shared" si="14"/>
        <v>46.400000000000006</v>
      </c>
    </row>
    <row r="54" spans="1:9" ht="12.75">
      <c r="A54" s="2" t="s">
        <v>60</v>
      </c>
      <c r="B54" s="4">
        <f>SUM(B49:B53)</f>
        <v>5895.28</v>
      </c>
      <c r="C54" s="4">
        <f>SUM(C49:C53)</f>
        <v>24400.510000000002</v>
      </c>
      <c r="D54" s="4">
        <f>SUM(D49:D53)</f>
        <v>5835.06</v>
      </c>
      <c r="E54" s="4">
        <f t="shared" si="13"/>
        <v>36130.85</v>
      </c>
      <c r="F54" s="4">
        <f>SUM(F49:F53)</f>
        <v>425.3663436</v>
      </c>
      <c r="G54" s="4">
        <f>SUM(G49:G53)</f>
        <v>1740.5818844000003</v>
      </c>
      <c r="H54" s="4">
        <f>SUM(H49:H53)</f>
        <v>433.71513919999995</v>
      </c>
      <c r="I54" s="1">
        <f t="shared" si="14"/>
        <v>2599.6633672000003</v>
      </c>
    </row>
    <row r="55" spans="1:9" ht="12.75">
      <c r="A55" t="s">
        <v>62</v>
      </c>
      <c r="F55" s="3">
        <v>2</v>
      </c>
      <c r="G55" s="3">
        <f>216-F55-H55</f>
        <v>164</v>
      </c>
      <c r="H55" s="3">
        <v>50</v>
      </c>
      <c r="I55" s="1">
        <f t="shared" si="14"/>
        <v>216</v>
      </c>
    </row>
    <row r="56" spans="1:9" ht="12.75">
      <c r="A56" t="s">
        <v>63</v>
      </c>
      <c r="F56" s="4">
        <f>224*5/22-23</f>
        <v>27.909090909090907</v>
      </c>
      <c r="G56" s="4">
        <f>224-10-F56-H56</f>
        <v>125.18181818181819</v>
      </c>
      <c r="H56" s="4">
        <f>224*5/22+10</f>
        <v>60.90909090909091</v>
      </c>
      <c r="I56" s="1">
        <f t="shared" si="14"/>
        <v>214</v>
      </c>
    </row>
    <row r="57" spans="1:9" ht="12.75">
      <c r="A57" t="s">
        <v>64</v>
      </c>
      <c r="F57" s="4">
        <f>F55+F56</f>
        <v>29.909090909090907</v>
      </c>
      <c r="G57" s="4">
        <f>G55+G56</f>
        <v>289.1818181818182</v>
      </c>
      <c r="H57" s="4">
        <f>H55+H56</f>
        <v>110.9090909090909</v>
      </c>
      <c r="I57" s="1">
        <f>I55+I56</f>
        <v>430</v>
      </c>
    </row>
    <row r="58" spans="1:9" ht="12.75">
      <c r="A58" t="s">
        <v>65</v>
      </c>
      <c r="F58" s="3">
        <v>0</v>
      </c>
      <c r="G58" s="3">
        <v>0</v>
      </c>
      <c r="H58" s="3">
        <f>458-9</f>
        <v>449</v>
      </c>
      <c r="I58" s="1">
        <f t="shared" si="14"/>
        <v>449</v>
      </c>
    </row>
    <row r="59" spans="1:9" ht="12.75">
      <c r="A59" s="2" t="s">
        <v>66</v>
      </c>
      <c r="F59" s="4">
        <f>F54+F57+F58</f>
        <v>455.2754345090909</v>
      </c>
      <c r="G59" s="4">
        <f>G54+G57+G58</f>
        <v>2029.7637025818185</v>
      </c>
      <c r="H59" s="4">
        <f>H54+H57+H58</f>
        <v>993.6242301090908</v>
      </c>
      <c r="I59" s="1">
        <f>I54+I57+I58</f>
        <v>3478.6633672000003</v>
      </c>
    </row>
    <row r="60" spans="1:9" ht="12.75">
      <c r="A60" s="2" t="s">
        <v>67</v>
      </c>
      <c r="F60" s="3">
        <v>455</v>
      </c>
      <c r="G60" s="3">
        <v>2000</v>
      </c>
      <c r="H60" s="3">
        <f>3479-F60-G60</f>
        <v>1024</v>
      </c>
      <c r="I60" s="1">
        <f t="shared" si="14"/>
        <v>3479</v>
      </c>
    </row>
    <row r="61" spans="1:9" ht="12.75">
      <c r="A61" s="2" t="s">
        <v>68</v>
      </c>
      <c r="F61" s="4">
        <f>F60-F59</f>
        <v>-0.27543450909092826</v>
      </c>
      <c r="G61" s="4">
        <f>G60-G59</f>
        <v>-29.763702581818507</v>
      </c>
      <c r="H61" s="4">
        <f>H60-H59</f>
        <v>30.37576989090917</v>
      </c>
      <c r="I61" s="1">
        <f>I60-I59</f>
        <v>0.33663279999973383</v>
      </c>
    </row>
  </sheetData>
  <mergeCells count="7">
    <mergeCell ref="K1:N1"/>
    <mergeCell ref="B47:E47"/>
    <mergeCell ref="F47:I47"/>
    <mergeCell ref="A47:A48"/>
    <mergeCell ref="B1:D1"/>
    <mergeCell ref="E1:I1"/>
    <mergeCell ref="A1:A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G3" sqref="G3"/>
    </sheetView>
  </sheetViews>
  <sheetFormatPr defaultColWidth="9.140625" defaultRowHeight="12.75"/>
  <cols>
    <col min="1" max="1" width="18.421875" style="0" customWidth="1"/>
    <col min="2" max="4" width="6.7109375" style="1" customWidth="1"/>
    <col min="7" max="7" width="29.7109375" style="0" customWidth="1"/>
  </cols>
  <sheetData>
    <row r="1" spans="1:7" ht="12.75">
      <c r="A1" s="18" t="s">
        <v>46</v>
      </c>
      <c r="B1" s="19" t="s">
        <v>44</v>
      </c>
      <c r="C1" s="19"/>
      <c r="D1" s="19"/>
      <c r="E1" s="21" t="s">
        <v>69</v>
      </c>
      <c r="F1" s="21" t="s">
        <v>72</v>
      </c>
      <c r="G1" s="18" t="s">
        <v>84</v>
      </c>
    </row>
    <row r="2" spans="1:7" ht="12.75">
      <c r="A2" s="18"/>
      <c r="B2" s="6" t="s">
        <v>39</v>
      </c>
      <c r="C2" s="6" t="s">
        <v>40</v>
      </c>
      <c r="D2" s="6" t="s">
        <v>41</v>
      </c>
      <c r="E2" s="21"/>
      <c r="F2" s="21"/>
      <c r="G2" s="18"/>
    </row>
    <row r="3" spans="1:7" ht="12.75">
      <c r="A3" t="s">
        <v>0</v>
      </c>
      <c r="B3" s="4">
        <v>292.02</v>
      </c>
      <c r="C3" s="4">
        <v>523.57</v>
      </c>
      <c r="D3" s="4">
        <v>45.42</v>
      </c>
      <c r="E3" s="3">
        <v>524</v>
      </c>
      <c r="F3" s="4">
        <f>E3-C3</f>
        <v>0.42999999999995</v>
      </c>
      <c r="G3" t="s">
        <v>73</v>
      </c>
    </row>
    <row r="4" spans="1:7" ht="12.75">
      <c r="A4" t="s">
        <v>1</v>
      </c>
      <c r="B4" s="4"/>
      <c r="C4" s="4">
        <v>607.7</v>
      </c>
      <c r="D4" s="4">
        <v>143.3</v>
      </c>
      <c r="E4" s="3">
        <v>518</v>
      </c>
      <c r="F4" s="4">
        <f aca="true" t="shared" si="0" ref="F4:F26">E4-C4</f>
        <v>-89.70000000000005</v>
      </c>
      <c r="G4" t="s">
        <v>81</v>
      </c>
    </row>
    <row r="5" spans="1:7" ht="12.75">
      <c r="A5" t="s">
        <v>5</v>
      </c>
      <c r="B5" s="4"/>
      <c r="C5" s="4">
        <v>238</v>
      </c>
      <c r="D5" s="4">
        <v>80</v>
      </c>
      <c r="E5" s="3">
        <v>438</v>
      </c>
      <c r="F5" s="4">
        <f t="shared" si="0"/>
        <v>200</v>
      </c>
      <c r="G5" t="s">
        <v>77</v>
      </c>
    </row>
    <row r="6" spans="1:6" ht="12.75">
      <c r="A6" t="s">
        <v>7</v>
      </c>
      <c r="B6" s="4">
        <v>28.83</v>
      </c>
      <c r="C6" s="4">
        <v>121.4</v>
      </c>
      <c r="D6" s="4">
        <v>69.77</v>
      </c>
      <c r="E6" s="3">
        <v>121</v>
      </c>
      <c r="F6" s="4">
        <f t="shared" si="0"/>
        <v>-0.4000000000000057</v>
      </c>
    </row>
    <row r="7" spans="1:6" ht="12.75">
      <c r="A7" t="s">
        <v>38</v>
      </c>
      <c r="B7" s="4">
        <v>18.28</v>
      </c>
      <c r="C7" s="4">
        <v>43.77</v>
      </c>
      <c r="D7" s="4">
        <v>17.95</v>
      </c>
      <c r="E7" s="3">
        <v>44</v>
      </c>
      <c r="F7" s="4">
        <f t="shared" si="0"/>
        <v>0.22999999999999687</v>
      </c>
    </row>
    <row r="8" spans="1:6" ht="12.75">
      <c r="A8" t="s">
        <v>35</v>
      </c>
      <c r="B8" s="4"/>
      <c r="C8" s="4"/>
      <c r="D8" s="4">
        <v>16</v>
      </c>
      <c r="E8" s="3"/>
      <c r="F8" s="4">
        <f t="shared" si="0"/>
        <v>0</v>
      </c>
    </row>
    <row r="9" spans="1:7" ht="12.75">
      <c r="A9" t="s">
        <v>56</v>
      </c>
      <c r="B9" s="4">
        <v>20</v>
      </c>
      <c r="C9" s="4">
        <v>400</v>
      </c>
      <c r="D9" s="4"/>
      <c r="E9" s="3"/>
      <c r="F9" s="4"/>
      <c r="G9" t="s">
        <v>83</v>
      </c>
    </row>
    <row r="10" spans="1:6" ht="12.75">
      <c r="A10" t="s">
        <v>36</v>
      </c>
      <c r="B10" s="4"/>
      <c r="C10" s="4"/>
      <c r="D10" s="4">
        <v>16</v>
      </c>
      <c r="E10" s="3"/>
      <c r="F10" s="4">
        <f t="shared" si="0"/>
        <v>0</v>
      </c>
    </row>
    <row r="11" spans="1:7" ht="12.75">
      <c r="A11" s="16" t="s">
        <v>14</v>
      </c>
      <c r="B11" s="13">
        <v>432.4</v>
      </c>
      <c r="C11" s="4">
        <v>2070.2</v>
      </c>
      <c r="D11" s="4">
        <v>422.4</v>
      </c>
      <c r="E11" s="3">
        <v>1313</v>
      </c>
      <c r="F11" s="4">
        <f t="shared" si="0"/>
        <v>-757.1999999999998</v>
      </c>
      <c r="G11" s="22" t="s">
        <v>76</v>
      </c>
    </row>
    <row r="12" spans="1:7" ht="12.75">
      <c r="A12" s="16" t="s">
        <v>71</v>
      </c>
      <c r="B12" s="13"/>
      <c r="C12" s="4"/>
      <c r="D12" s="4"/>
      <c r="E12" s="3">
        <v>250</v>
      </c>
      <c r="F12" s="4">
        <f t="shared" si="0"/>
        <v>250</v>
      </c>
      <c r="G12" t="s">
        <v>74</v>
      </c>
    </row>
    <row r="13" spans="1:6" ht="12.75">
      <c r="A13" t="s">
        <v>15</v>
      </c>
      <c r="B13" s="4">
        <v>57.32</v>
      </c>
      <c r="C13" s="4">
        <v>140.68</v>
      </c>
      <c r="D13" s="4"/>
      <c r="E13" s="3">
        <v>141</v>
      </c>
      <c r="F13" s="4">
        <f t="shared" si="0"/>
        <v>0.3199999999999932</v>
      </c>
    </row>
    <row r="14" spans="1:7" ht="12.75">
      <c r="A14" s="16" t="s">
        <v>17</v>
      </c>
      <c r="B14" s="4">
        <v>603.45</v>
      </c>
      <c r="C14" s="4">
        <v>1840.82</v>
      </c>
      <c r="D14" s="4">
        <v>637.7</v>
      </c>
      <c r="E14" s="3">
        <v>1710</v>
      </c>
      <c r="F14" s="4">
        <f t="shared" si="0"/>
        <v>-130.81999999999994</v>
      </c>
      <c r="G14" t="s">
        <v>80</v>
      </c>
    </row>
    <row r="15" spans="1:6" ht="12.75">
      <c r="A15" s="16" t="s">
        <v>70</v>
      </c>
      <c r="B15" s="4"/>
      <c r="C15" s="4"/>
      <c r="D15" s="4"/>
      <c r="E15" s="3">
        <v>120</v>
      </c>
      <c r="F15" s="4">
        <f t="shared" si="0"/>
        <v>120</v>
      </c>
    </row>
    <row r="16" spans="1:7" ht="12.75">
      <c r="A16" t="s">
        <v>22</v>
      </c>
      <c r="B16" s="4"/>
      <c r="C16" s="4">
        <v>508</v>
      </c>
      <c r="D16" s="4">
        <v>40</v>
      </c>
      <c r="E16" s="3">
        <v>430</v>
      </c>
      <c r="F16" s="4">
        <f t="shared" si="0"/>
        <v>-78</v>
      </c>
      <c r="G16" t="s">
        <v>81</v>
      </c>
    </row>
    <row r="17" spans="1:7" ht="12.75">
      <c r="A17" t="s">
        <v>37</v>
      </c>
      <c r="B17" s="4"/>
      <c r="C17" s="4">
        <v>30</v>
      </c>
      <c r="D17" s="4"/>
      <c r="E17" s="3">
        <v>198</v>
      </c>
      <c r="F17" s="4">
        <f t="shared" si="0"/>
        <v>168</v>
      </c>
      <c r="G17" t="s">
        <v>82</v>
      </c>
    </row>
    <row r="18" spans="1:7" ht="12.75">
      <c r="A18" t="s">
        <v>23</v>
      </c>
      <c r="B18" s="4">
        <v>55</v>
      </c>
      <c r="C18" s="4">
        <v>760</v>
      </c>
      <c r="D18" s="4"/>
      <c r="E18" s="3">
        <v>1067</v>
      </c>
      <c r="F18" s="4">
        <f t="shared" si="0"/>
        <v>307</v>
      </c>
      <c r="G18" t="s">
        <v>74</v>
      </c>
    </row>
    <row r="19" spans="1:7" ht="12.75">
      <c r="A19" t="s">
        <v>24</v>
      </c>
      <c r="B19" s="4"/>
      <c r="C19" s="4">
        <v>488</v>
      </c>
      <c r="D19" s="4">
        <v>77</v>
      </c>
      <c r="E19" s="3">
        <v>120</v>
      </c>
      <c r="F19" s="4">
        <f t="shared" si="0"/>
        <v>-368</v>
      </c>
      <c r="G19" s="22" t="s">
        <v>75</v>
      </c>
    </row>
    <row r="20" spans="1:7" ht="12.75">
      <c r="A20" s="16" t="s">
        <v>25</v>
      </c>
      <c r="B20" s="4">
        <v>609.1</v>
      </c>
      <c r="C20" s="4">
        <v>1762.7</v>
      </c>
      <c r="D20" s="4">
        <v>403.1</v>
      </c>
      <c r="E20" s="3">
        <v>1950</v>
      </c>
      <c r="F20" s="4">
        <f t="shared" si="0"/>
        <v>187.29999999999995</v>
      </c>
      <c r="G20" t="s">
        <v>78</v>
      </c>
    </row>
    <row r="21" spans="1:6" ht="12.75">
      <c r="A21" t="s">
        <v>27</v>
      </c>
      <c r="B21" s="4"/>
      <c r="C21" s="4">
        <v>200</v>
      </c>
      <c r="D21" s="4">
        <v>16</v>
      </c>
      <c r="E21" s="3">
        <v>200</v>
      </c>
      <c r="F21" s="4">
        <f t="shared" si="0"/>
        <v>0</v>
      </c>
    </row>
    <row r="22" spans="1:6" ht="12.75">
      <c r="A22" t="s">
        <v>29</v>
      </c>
      <c r="B22" s="4"/>
      <c r="C22" s="4"/>
      <c r="D22" s="4">
        <v>40</v>
      </c>
      <c r="E22" s="3"/>
      <c r="F22" s="4">
        <f t="shared" si="0"/>
        <v>0</v>
      </c>
    </row>
    <row r="23" spans="1:6" ht="12.75">
      <c r="A23" t="s">
        <v>30</v>
      </c>
      <c r="B23" s="4">
        <v>69.15</v>
      </c>
      <c r="C23" s="4">
        <v>429.7</v>
      </c>
      <c r="D23" s="4">
        <v>176.17</v>
      </c>
      <c r="E23" s="3">
        <v>430</v>
      </c>
      <c r="F23" s="4">
        <f t="shared" si="0"/>
        <v>0.30000000000001137</v>
      </c>
    </row>
    <row r="24" spans="1:7" ht="12.75">
      <c r="A24" t="s">
        <v>32</v>
      </c>
      <c r="B24" s="4"/>
      <c r="C24" s="4">
        <v>935.4</v>
      </c>
      <c r="D24" s="4">
        <v>195.6</v>
      </c>
      <c r="E24" s="3">
        <v>858</v>
      </c>
      <c r="F24" s="4">
        <f t="shared" si="0"/>
        <v>-77.39999999999998</v>
      </c>
      <c r="G24" t="s">
        <v>79</v>
      </c>
    </row>
    <row r="25" spans="1:6" ht="12.75">
      <c r="A25" s="16" t="s">
        <v>33</v>
      </c>
      <c r="B25" s="4">
        <v>376.1</v>
      </c>
      <c r="C25" s="4">
        <v>932.6</v>
      </c>
      <c r="D25" s="4">
        <v>633.28</v>
      </c>
      <c r="E25" s="3">
        <v>933</v>
      </c>
      <c r="F25" s="4">
        <f t="shared" si="0"/>
        <v>0.39999999999997726</v>
      </c>
    </row>
    <row r="26" spans="1:6" ht="12.75">
      <c r="A26" s="2" t="s">
        <v>42</v>
      </c>
      <c r="B26" s="4">
        <f>SUM(B3:B25)</f>
        <v>2561.65</v>
      </c>
      <c r="C26" s="4">
        <f>SUM(C3:C25)</f>
        <v>12032.54</v>
      </c>
      <c r="D26" s="4">
        <f>SUM(D3:D25)</f>
        <v>3029.6899999999996</v>
      </c>
      <c r="E26" s="4">
        <f>SUM(E3:E25)</f>
        <v>11365</v>
      </c>
      <c r="F26" s="4">
        <f>SUM(F3:F25)</f>
        <v>-267.5399999999999</v>
      </c>
    </row>
    <row r="27" spans="1:6" ht="12.75">
      <c r="A27" s="2" t="s">
        <v>45</v>
      </c>
      <c r="B27" s="7">
        <f>B26/1800</f>
        <v>1.423138888888889</v>
      </c>
      <c r="C27" s="7">
        <f>C26/1800</f>
        <v>6.684744444444445</v>
      </c>
      <c r="D27" s="7">
        <f>D26/1800</f>
        <v>1.6831611111111109</v>
      </c>
      <c r="E27" s="3"/>
      <c r="F27" s="3"/>
    </row>
    <row r="28" spans="1:6" ht="12.75">
      <c r="A28" s="2" t="s">
        <v>52</v>
      </c>
      <c r="B28" s="12">
        <f>B27*135</f>
        <v>192.12375</v>
      </c>
      <c r="C28" s="12">
        <f>C27*135</f>
        <v>902.4405</v>
      </c>
      <c r="D28" s="4">
        <f>D27*135</f>
        <v>227.22674999999998</v>
      </c>
      <c r="E28" s="3"/>
      <c r="F28" s="3"/>
    </row>
    <row r="29" spans="1:6" ht="12.75">
      <c r="A29" s="2" t="s">
        <v>51</v>
      </c>
      <c r="B29" s="4">
        <v>455</v>
      </c>
      <c r="C29" s="4">
        <v>2000</v>
      </c>
      <c r="D29" s="4">
        <v>1000</v>
      </c>
      <c r="E29" s="3"/>
      <c r="F29" s="3"/>
    </row>
    <row r="30" spans="5:6" ht="12.75">
      <c r="E30" s="3"/>
      <c r="F30" s="3"/>
    </row>
  </sheetData>
  <mergeCells count="5">
    <mergeCell ref="F1:F2"/>
    <mergeCell ref="G1:G2"/>
    <mergeCell ref="A1:A2"/>
    <mergeCell ref="B1:D1"/>
    <mergeCell ref="E1:E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peterw</dc:creator>
  <cp:keywords/>
  <dc:description/>
  <cp:lastModifiedBy>peterw</cp:lastModifiedBy>
  <cp:lastPrinted>2008-05-06T02:30:11Z</cp:lastPrinted>
  <dcterms:created xsi:type="dcterms:W3CDTF">2008-03-24T17:24:50Z</dcterms:created>
  <dcterms:modified xsi:type="dcterms:W3CDTF">2008-05-06T02:31:30Z</dcterms:modified>
  <cp:category/>
  <cp:version/>
  <cp:contentType/>
  <cp:contentStatus/>
</cp:coreProperties>
</file>