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65476" windowWidth="19980" windowHeight="14955" activeTab="0"/>
  </bookViews>
  <sheets>
    <sheet name="Change Record" sheetId="1" r:id="rId1"/>
    <sheet name="Scaling Factors" sheetId="2" r:id="rId2"/>
    <sheet name="NIST Polynomials" sheetId="3" r:id="rId3"/>
    <sheet name="NIST Graphs" sheetId="4" r:id="rId4"/>
  </sheets>
  <definedNames>
    <definedName name="_xlnm.Print_Area" localSheetId="2">'NIST Polynomials'!$A$1:$I$25</definedName>
  </definedNames>
  <calcPr fullCalcOnLoad="1"/>
</workbook>
</file>

<file path=xl/sharedStrings.xml><?xml version="1.0" encoding="utf-8"?>
<sst xmlns="http://schemas.openxmlformats.org/spreadsheetml/2006/main" count="175" uniqueCount="96">
  <si>
    <t>Material</t>
  </si>
  <si>
    <t>293 K to 120 K</t>
  </si>
  <si>
    <t>6061 Aluminum</t>
  </si>
  <si>
    <t>CaF2</t>
  </si>
  <si>
    <t>Beryllium Copper</t>
  </si>
  <si>
    <t>Copper</t>
  </si>
  <si>
    <t>440C Stainless Steel</t>
  </si>
  <si>
    <t>Fused Quartz</t>
  </si>
  <si>
    <t>BaF2</t>
  </si>
  <si>
    <t>FTM16</t>
  </si>
  <si>
    <t>FPL51</t>
  </si>
  <si>
    <t>G-10 Fiberglass</t>
  </si>
  <si>
    <t>CLEARCERAM-Z</t>
  </si>
  <si>
    <t>120K to 293K</t>
  </si>
  <si>
    <t>ZnSe (Irtran 4)</t>
  </si>
  <si>
    <t>Reference</t>
  </si>
  <si>
    <t>Thermophysical Properties of Matter, Vol. 12-13, Thermal Expansion</t>
  </si>
  <si>
    <t>330L Stainless Steel</t>
  </si>
  <si>
    <t>Ohara</t>
  </si>
  <si>
    <t>Ti-6Al-4V</t>
  </si>
  <si>
    <t>Molybdenum</t>
  </si>
  <si>
    <t>a</t>
  </si>
  <si>
    <t>b</t>
  </si>
  <si>
    <t>c</t>
  </si>
  <si>
    <t>d</t>
  </si>
  <si>
    <t>e</t>
  </si>
  <si>
    <t>Thermal contraction of materials at cryogenic temperatures</t>
  </si>
  <si>
    <t>Al 6061-T6</t>
  </si>
  <si>
    <t>G-10 (long direction)</t>
  </si>
  <si>
    <t>304 Stainless</t>
  </si>
  <si>
    <t>BeCu</t>
  </si>
  <si>
    <t>Temperature (K)</t>
  </si>
  <si>
    <t>Total delta over</t>
  </si>
  <si>
    <t xml:space="preserve"> is </t>
  </si>
  <si>
    <r>
      <t>(L-L</t>
    </r>
    <r>
      <rPr>
        <vertAlign val="subscript"/>
        <sz val="10"/>
        <rFont val="Arial"/>
        <family val="2"/>
      </rPr>
      <t>293</t>
    </r>
    <r>
      <rPr>
        <sz val="10"/>
        <rFont val="Arial"/>
        <family val="0"/>
      </rPr>
      <t>)/L</t>
    </r>
    <r>
      <rPr>
        <vertAlign val="subscript"/>
        <sz val="10"/>
        <rFont val="Arial"/>
        <family val="2"/>
      </rPr>
      <t>293</t>
    </r>
  </si>
  <si>
    <t>Data taken from the NIST Cryogenic Technologies Group</t>
  </si>
  <si>
    <t>NIST Cryogenic Technologies Group</t>
  </si>
  <si>
    <t>Structural</t>
  </si>
  <si>
    <t>Optical</t>
  </si>
  <si>
    <t>AL36 Invar</t>
  </si>
  <si>
    <t>Bob W 7/7/2006</t>
  </si>
  <si>
    <t>416 SST</t>
  </si>
  <si>
    <t>Bob W 7/19/2006</t>
  </si>
  <si>
    <t>17-4PH SST</t>
  </si>
  <si>
    <t>Bob W 7/20/2006</t>
  </si>
  <si>
    <t>UHMW Polyethylene</t>
  </si>
  <si>
    <t>Other</t>
  </si>
  <si>
    <t>Brass</t>
  </si>
  <si>
    <t>303 Stainless Steel</t>
  </si>
  <si>
    <t>S-FPL51</t>
  </si>
  <si>
    <t>PBH71</t>
  </si>
  <si>
    <t>S-NPH1</t>
  </si>
  <si>
    <t>S-LAH58</t>
  </si>
  <si>
    <t>S-BSL 7</t>
  </si>
  <si>
    <t>RG780</t>
  </si>
  <si>
    <t>Epps Optics Report #12, 6/12/2006</t>
  </si>
  <si>
    <t>MatWeb data</t>
  </si>
  <si>
    <t>Ohara data sheet</t>
  </si>
  <si>
    <t>Epps least-squares fit of data from Feldman (1979)</t>
  </si>
  <si>
    <t>Epps linear extrapolations from Heraeus &amp; Schott data</t>
  </si>
  <si>
    <t>NBK7</t>
  </si>
  <si>
    <t>Data from Brown (2005)</t>
  </si>
  <si>
    <t>Epps least squares fit of data from Ohara</t>
  </si>
  <si>
    <t>293 K to 77 K</t>
  </si>
  <si>
    <r>
      <t>Scaling factor</t>
    </r>
    <r>
      <rPr>
        <vertAlign val="subscript"/>
        <sz val="10"/>
        <rFont val="Arial"/>
        <family val="2"/>
      </rPr>
      <t xml:space="preserve"> (273K ►77K)</t>
    </r>
  </si>
  <si>
    <t>Change Record</t>
  </si>
  <si>
    <t>Revision</t>
  </si>
  <si>
    <t>Date</t>
  </si>
  <si>
    <t>Modification</t>
  </si>
  <si>
    <t>Adoption of MOSFIRE Thermal Dimensional Scaling Factors Spreadsheet 4/20/2010, without change</t>
  </si>
  <si>
    <r>
      <t>Scaling factor</t>
    </r>
    <r>
      <rPr>
        <vertAlign val="subscript"/>
        <sz val="10"/>
        <rFont val="Arial"/>
        <family val="2"/>
      </rPr>
      <t xml:space="preserve"> (273K ►243K)</t>
    </r>
  </si>
  <si>
    <t>http://www.cryogenics.nist.gov/MPropsMAY/6061%20Aluminum/6061_T6Aluminum_rev.htm</t>
  </si>
  <si>
    <t>Data from NIST Cryogenic Technologies Group, 8/18/2014, http://www.cryogenics.nist.gov/MPropsMAY/material%20properties.htm</t>
  </si>
  <si>
    <t>http://www.cryogenics.nist.gov/MPropsMAY/Molybdenum/Molybdenum_rev.htm</t>
  </si>
  <si>
    <t>http://www.cryogenics.nist.gov/MPropsMAY/G-10%20CR%20Fiberglass%20Epoxy/G10CRFiberglassEpoxy_rev.htm</t>
  </si>
  <si>
    <t>http://www.cryogenics.nist.gov/MPropsMAY/304Stainless/304Stainless_rev.htm</t>
  </si>
  <si>
    <t>293 K to 243 K</t>
  </si>
  <si>
    <t>243 K to 293 K</t>
  </si>
  <si>
    <t>G-10 Fiberglass (long direction)</t>
  </si>
  <si>
    <t>Scaling Factors tab: added 293 K to 243 K section and added materials 6061 Al, Beryllium Copper, G-10, Ti-6Al-4V, and Molybdenum.
NIST Polynomials tab: added 243K scaling factor section to NIST Polynomials tab, updated Molybdenum polynomial coefficients for 243K section based on NIST values. 
NIST Graphs tab: added tab and graphs</t>
  </si>
  <si>
    <t>ZTF Thermal Dimensional Scaling Factors</t>
  </si>
  <si>
    <t>Fused Silica</t>
  </si>
  <si>
    <r>
      <t>Scaling factor</t>
    </r>
    <r>
      <rPr>
        <vertAlign val="subscript"/>
        <sz val="10"/>
        <rFont val="Arial"/>
        <family val="2"/>
      </rPr>
      <t xml:space="preserve"> (273K ►173K)</t>
    </r>
  </si>
  <si>
    <t>293 K to 173 K</t>
  </si>
  <si>
    <t>173K to 293 K</t>
  </si>
  <si>
    <t>77K to 293 K</t>
  </si>
  <si>
    <t>ZTF Thermal Scaling Factors</t>
  </si>
  <si>
    <t>Heraeus, comparision to Fused Quartz, -50C to 200C</t>
  </si>
  <si>
    <t>17-4 Stainless Steel DMLS</t>
  </si>
  <si>
    <t>GPI Direct Metal Laser Sintering</t>
  </si>
  <si>
    <t>http://gpiprototype.com/images/PDF/gp1.pdf</t>
  </si>
  <si>
    <t>http://heraeus-quarzglas.com/en/quarzglas/thermalproperties/Thermal_properties.aspx</t>
  </si>
  <si>
    <t>Epps linear extrapolations from Heraeus &amp; Schott data; 5.8x10^-8 m/mK</t>
  </si>
  <si>
    <t>5.8*10^-8</t>
  </si>
  <si>
    <t>NIST Standard Reference Material 739 Data Sheet, average CTE -0.11 ppm/C- Room Temperature to 77K</t>
  </si>
  <si>
    <t>Added 293 K to 173 K section, Fused Silica and Fused Quartz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</si>
</sst>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E+00"/>
    <numFmt numFmtId="170" formatCode="0.0000E+00"/>
    <numFmt numFmtId="171" formatCode="0.000E+00"/>
    <numFmt numFmtId="172" formatCode="0.0000"/>
    <numFmt numFmtId="173" formatCode="0.000000"/>
    <numFmt numFmtId="174" formatCode="0.000000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53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53" applyAlignment="1" applyProtection="1">
      <alignment/>
      <protection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53" applyAlignment="1" applyProtection="1">
      <alignment horizontal="center"/>
      <protection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174" fontId="28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95250</xdr:rowOff>
    </xdr:from>
    <xdr:to>
      <xdr:col>8</xdr:col>
      <xdr:colOff>485775</xdr:colOff>
      <xdr:row>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52292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85725</xdr:rowOff>
    </xdr:from>
    <xdr:to>
      <xdr:col>8</xdr:col>
      <xdr:colOff>485775</xdr:colOff>
      <xdr:row>51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105400"/>
          <a:ext cx="53435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38100</xdr:rowOff>
    </xdr:from>
    <xdr:to>
      <xdr:col>8</xdr:col>
      <xdr:colOff>561975</xdr:colOff>
      <xdr:row>78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82050"/>
          <a:ext cx="54387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8</xdr:col>
      <xdr:colOff>485775</xdr:colOff>
      <xdr:row>108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115925"/>
          <a:ext cx="536257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yogenics.nist.gov/NewFiles/material_properties.html" TargetMode="External" /><Relationship Id="rId2" Type="http://schemas.openxmlformats.org/officeDocument/2006/relationships/hyperlink" Target="http://cryogenics.nist.gov/NewFiles/material_properties.html" TargetMode="External" /><Relationship Id="rId3" Type="http://schemas.openxmlformats.org/officeDocument/2006/relationships/hyperlink" Target="http://cryogenics.nist.gov/NewFiles/material_properties.html" TargetMode="External" /><Relationship Id="rId4" Type="http://schemas.openxmlformats.org/officeDocument/2006/relationships/hyperlink" Target="http://cryogenics.nist.gov/NewFiles/material_properties.html" TargetMode="External" /><Relationship Id="rId5" Type="http://schemas.openxmlformats.org/officeDocument/2006/relationships/hyperlink" Target="http://cryogenics.nist.gov/NewFiles/material_properties.html" TargetMode="External" /><Relationship Id="rId6" Type="http://schemas.openxmlformats.org/officeDocument/2006/relationships/hyperlink" Target="http://cryogenics.nist.gov/NewFiles/material_properties.html" TargetMode="External" /><Relationship Id="rId7" Type="http://schemas.openxmlformats.org/officeDocument/2006/relationships/hyperlink" Target="http://gpiprototype.com/images/PDF/gp1.pdf" TargetMode="External" /><Relationship Id="rId8" Type="http://schemas.openxmlformats.org/officeDocument/2006/relationships/hyperlink" Target="http://heraeus-quarzglas.com/en/quarzglas/thermalproperties/Thermal_properties.aspx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yogenics.nist.gov/NewFiles/material_properties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ryogenics.nist.gov/MPropsMAY/6061%20Aluminum/6061_T6Aluminum_rev.htm" TargetMode="External" /><Relationship Id="rId2" Type="http://schemas.openxmlformats.org/officeDocument/2006/relationships/hyperlink" Target="http://www.cryogenics.nist.gov/MPropsMAY/Molybdenum/Molybdenum_rev.htm" TargetMode="External" /><Relationship Id="rId3" Type="http://schemas.openxmlformats.org/officeDocument/2006/relationships/hyperlink" Target="http://www.cryogenics.nist.gov/MPropsMAY/G-10%20CR%20Fiberglass%20Epoxy/G10CRFiberglassEpoxy_rev.htm" TargetMode="External" /><Relationship Id="rId4" Type="http://schemas.openxmlformats.org/officeDocument/2006/relationships/hyperlink" Target="http://www.cryogenics.nist.gov/MPropsMAY/304Stainless/304Stainless_rev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10.140625" style="0" bestFit="1" customWidth="1"/>
    <col min="3" max="3" width="86.57421875" style="0" bestFit="1" customWidth="1"/>
  </cols>
  <sheetData>
    <row r="1" ht="12.75">
      <c r="A1" s="17" t="s">
        <v>80</v>
      </c>
    </row>
    <row r="4" ht="18">
      <c r="A4" s="20" t="s">
        <v>65</v>
      </c>
    </row>
    <row r="6" spans="1:3" ht="12.75">
      <c r="A6" s="23" t="s">
        <v>66</v>
      </c>
      <c r="B6" s="23" t="s">
        <v>67</v>
      </c>
      <c r="C6" s="22" t="s">
        <v>68</v>
      </c>
    </row>
    <row r="7" spans="1:3" ht="12.75">
      <c r="A7">
        <v>0</v>
      </c>
      <c r="B7" s="21">
        <v>41918</v>
      </c>
      <c r="C7" s="24" t="s">
        <v>69</v>
      </c>
    </row>
    <row r="8" spans="1:3" ht="63.75">
      <c r="A8">
        <v>1</v>
      </c>
      <c r="B8" s="21">
        <v>41918</v>
      </c>
      <c r="C8" s="24" t="s">
        <v>79</v>
      </c>
    </row>
    <row r="9" spans="1:3" ht="12.75">
      <c r="A9">
        <v>2</v>
      </c>
      <c r="B9" s="21">
        <v>41919</v>
      </c>
      <c r="C9" s="24" t="s">
        <v>95</v>
      </c>
    </row>
    <row r="10" ht="12.75">
      <c r="C10" s="25"/>
    </row>
    <row r="11" ht="12.75">
      <c r="C11" s="25"/>
    </row>
    <row r="12" ht="12.75">
      <c r="C12" s="25"/>
    </row>
    <row r="13" ht="12.75">
      <c r="C13" s="25"/>
    </row>
    <row r="14" ht="12.75">
      <c r="C14" s="25"/>
    </row>
    <row r="15" ht="12.75">
      <c r="C15" s="25"/>
    </row>
    <row r="16" ht="12.75">
      <c r="C16" s="25"/>
    </row>
    <row r="17" ht="12.75">
      <c r="C17" s="25"/>
    </row>
    <row r="18" ht="12.75">
      <c r="C18" s="25"/>
    </row>
    <row r="19" ht="12.75">
      <c r="C19" s="25"/>
    </row>
    <row r="20" ht="12.75">
      <c r="C20" s="25"/>
    </row>
    <row r="21" ht="12.75">
      <c r="C21" s="25"/>
    </row>
    <row r="22" ht="12.75">
      <c r="C22" s="25"/>
    </row>
    <row r="23" ht="12.75">
      <c r="C23" s="25"/>
    </row>
    <row r="24" ht="12.75">
      <c r="C24" s="25"/>
    </row>
    <row r="25" ht="12.75">
      <c r="C25" s="25"/>
    </row>
    <row r="26" ht="12.75">
      <c r="C26" s="25"/>
    </row>
    <row r="27" ht="12.75">
      <c r="C27" s="25"/>
    </row>
    <row r="28" ht="12.75">
      <c r="C28" s="25"/>
    </row>
    <row r="29" ht="12.75">
      <c r="C29" s="25"/>
    </row>
    <row r="30" ht="12.75">
      <c r="C30" s="25"/>
    </row>
    <row r="31" ht="12.75">
      <c r="C31" s="25"/>
    </row>
    <row r="32" ht="12.75">
      <c r="C32" s="25"/>
    </row>
    <row r="33" ht="12.75">
      <c r="C33" s="25"/>
    </row>
    <row r="34" ht="12.75">
      <c r="C34" s="25"/>
    </row>
    <row r="35" ht="12.75">
      <c r="C35" s="25"/>
    </row>
    <row r="36" ht="12.75">
      <c r="C36" s="25"/>
    </row>
    <row r="37" ht="12.75">
      <c r="C37" s="25"/>
    </row>
    <row r="38" ht="12.75">
      <c r="C38" s="25"/>
    </row>
    <row r="39" ht="12.75">
      <c r="C39" s="25"/>
    </row>
    <row r="40" ht="12.75">
      <c r="C40" s="25"/>
    </row>
    <row r="41" ht="12.75">
      <c r="C41" s="25"/>
    </row>
    <row r="42" ht="12.75">
      <c r="C42" s="25"/>
    </row>
    <row r="43" ht="12.75">
      <c r="C43" s="25"/>
    </row>
    <row r="44" ht="12.75">
      <c r="C44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34">
      <selection activeCell="D70" sqref="D70"/>
    </sheetView>
  </sheetViews>
  <sheetFormatPr defaultColWidth="9.140625" defaultRowHeight="12.75"/>
  <cols>
    <col min="1" max="1" width="32.57421875" style="0" bestFit="1" customWidth="1"/>
    <col min="2" max="3" width="14.421875" style="4" customWidth="1"/>
    <col min="4" max="4" width="64.57421875" style="2" customWidth="1"/>
  </cols>
  <sheetData>
    <row r="1" ht="12.75">
      <c r="A1" s="33" t="s">
        <v>86</v>
      </c>
    </row>
    <row r="3" spans="1:4" ht="12.75">
      <c r="A3" s="1" t="s">
        <v>0</v>
      </c>
      <c r="B3" s="5" t="s">
        <v>1</v>
      </c>
      <c r="C3" s="5" t="s">
        <v>13</v>
      </c>
      <c r="D3" s="1" t="s">
        <v>15</v>
      </c>
    </row>
    <row r="4" ht="12.75">
      <c r="A4" s="14" t="s">
        <v>37</v>
      </c>
    </row>
    <row r="5" spans="1:4" ht="12.75">
      <c r="A5" t="s">
        <v>2</v>
      </c>
      <c r="B5" s="4">
        <v>0.99646</v>
      </c>
      <c r="C5" s="4">
        <f aca="true" t="shared" si="0" ref="C5:C12">1/B5</f>
        <v>1.0035525761194628</v>
      </c>
      <c r="D5" s="3" t="s">
        <v>16</v>
      </c>
    </row>
    <row r="6" spans="1:4" ht="12.75">
      <c r="A6" t="s">
        <v>4</v>
      </c>
      <c r="B6" s="4">
        <v>0.99753</v>
      </c>
      <c r="C6" s="4">
        <f t="shared" si="0"/>
        <v>1.002476116006536</v>
      </c>
      <c r="D6" s="3" t="s">
        <v>16</v>
      </c>
    </row>
    <row r="7" spans="1:4" ht="12.75">
      <c r="A7" t="s">
        <v>5</v>
      </c>
      <c r="B7" s="4">
        <v>0.99745</v>
      </c>
      <c r="C7" s="4">
        <f t="shared" si="0"/>
        <v>1.0025565191237658</v>
      </c>
      <c r="D7" s="3" t="s">
        <v>16</v>
      </c>
    </row>
    <row r="8" spans="1:4" ht="12.75">
      <c r="A8" t="s">
        <v>6</v>
      </c>
      <c r="B8" s="4">
        <v>0.99861</v>
      </c>
      <c r="C8" s="4">
        <f t="shared" si="0"/>
        <v>1.0013919347893572</v>
      </c>
      <c r="D8" s="3" t="s">
        <v>16</v>
      </c>
    </row>
    <row r="9" spans="1:4" ht="12.75">
      <c r="A9" t="s">
        <v>17</v>
      </c>
      <c r="B9" s="4">
        <v>0.99769</v>
      </c>
      <c r="C9" s="4">
        <f t="shared" si="0"/>
        <v>1.002315348454931</v>
      </c>
      <c r="D9" s="3" t="s">
        <v>16</v>
      </c>
    </row>
    <row r="10" spans="1:4" ht="12.75">
      <c r="A10" t="s">
        <v>11</v>
      </c>
      <c r="B10" s="4">
        <f>'NIST Polynomials'!J13</f>
        <v>0.998641927532662</v>
      </c>
      <c r="C10" s="4">
        <f t="shared" si="0"/>
        <v>1.0013599193363465</v>
      </c>
      <c r="D10" s="13" t="s">
        <v>36</v>
      </c>
    </row>
    <row r="11" spans="1:4" ht="12.75">
      <c r="A11" t="s">
        <v>19</v>
      </c>
      <c r="B11" s="4">
        <f>'NIST Polynomials'!D13</f>
        <v>0.9989904959450425</v>
      </c>
      <c r="C11" s="4">
        <f t="shared" si="0"/>
        <v>1.0010105241832181</v>
      </c>
      <c r="D11" s="13" t="s">
        <v>36</v>
      </c>
    </row>
    <row r="12" spans="1:4" ht="12.75">
      <c r="A12" t="s">
        <v>20</v>
      </c>
      <c r="B12" s="4">
        <f>'NIST Polynomials'!H13</f>
        <v>0.9994492420829827</v>
      </c>
      <c r="C12" s="4">
        <f t="shared" si="0"/>
        <v>1.0005510614184563</v>
      </c>
      <c r="D12" s="13" t="s">
        <v>36</v>
      </c>
    </row>
    <row r="13" spans="1:4" ht="12.75">
      <c r="A13" t="s">
        <v>39</v>
      </c>
      <c r="B13" s="15">
        <v>0.9997492</v>
      </c>
      <c r="C13" s="15">
        <f>1/B13</f>
        <v>1.0002508629164195</v>
      </c>
      <c r="D13" s="16" t="s">
        <v>40</v>
      </c>
    </row>
    <row r="14" spans="1:4" ht="12.75">
      <c r="A14" t="s">
        <v>41</v>
      </c>
      <c r="B14" s="15">
        <v>0.99827</v>
      </c>
      <c r="C14" s="15">
        <f>1/B14</f>
        <v>1.00173299808669</v>
      </c>
      <c r="D14" s="16" t="s">
        <v>42</v>
      </c>
    </row>
    <row r="15" spans="1:4" ht="12.75">
      <c r="A15" t="s">
        <v>43</v>
      </c>
      <c r="B15" s="15">
        <v>0.998097</v>
      </c>
      <c r="C15" s="15">
        <f>1/B15</f>
        <v>1.0019066283136808</v>
      </c>
      <c r="D15" s="16" t="s">
        <v>44</v>
      </c>
    </row>
    <row r="16" ht="12.75">
      <c r="D16" s="13"/>
    </row>
    <row r="18" ht="12.75">
      <c r="A18" s="14" t="s">
        <v>38</v>
      </c>
    </row>
    <row r="19" spans="1:4" ht="12.75">
      <c r="A19" t="s">
        <v>3</v>
      </c>
      <c r="B19" s="18">
        <v>0.9973021</v>
      </c>
      <c r="C19" s="18">
        <f aca="true" t="shared" si="1" ref="C19:C27">1/B19</f>
        <v>1.0027051983546411</v>
      </c>
      <c r="D19" s="3" t="s">
        <v>58</v>
      </c>
    </row>
    <row r="20" spans="1:4" ht="12.75">
      <c r="A20" t="s">
        <v>14</v>
      </c>
      <c r="B20" s="18">
        <v>0.9989318</v>
      </c>
      <c r="C20" s="18">
        <f t="shared" si="1"/>
        <v>1.0010693422714143</v>
      </c>
      <c r="D20" s="3" t="s">
        <v>58</v>
      </c>
    </row>
    <row r="21" spans="1:4" ht="12.75">
      <c r="A21" t="s">
        <v>7</v>
      </c>
      <c r="B21" s="18">
        <v>0.99999</v>
      </c>
      <c r="C21" s="18">
        <f t="shared" si="1"/>
        <v>1.000010000100001</v>
      </c>
      <c r="D21" s="2" t="s">
        <v>59</v>
      </c>
    </row>
    <row r="22" spans="1:4" ht="12.75">
      <c r="A22" s="34" t="s">
        <v>81</v>
      </c>
      <c r="B22" s="35">
        <f>(5.8*10^-8*(120-293))+1</f>
        <v>0.999989966</v>
      </c>
      <c r="C22" s="35">
        <f>1/B22</f>
        <v>1.0000100341006821</v>
      </c>
      <c r="D22" s="34" t="s">
        <v>93</v>
      </c>
    </row>
    <row r="23" spans="1:4" ht="12.75">
      <c r="A23" t="s">
        <v>8</v>
      </c>
      <c r="B23" s="18">
        <v>0.9972117</v>
      </c>
      <c r="C23" s="18">
        <f t="shared" si="1"/>
        <v>1.0027960963554678</v>
      </c>
      <c r="D23" s="3" t="s">
        <v>58</v>
      </c>
    </row>
    <row r="24" spans="1:4" ht="12.75">
      <c r="A24" t="s">
        <v>9</v>
      </c>
      <c r="B24" s="18">
        <v>0.998609</v>
      </c>
      <c r="C24" s="18">
        <f t="shared" si="1"/>
        <v>1.0013929375761685</v>
      </c>
      <c r="D24" s="2" t="s">
        <v>61</v>
      </c>
    </row>
    <row r="25" spans="1:4" ht="12.75">
      <c r="A25" t="s">
        <v>10</v>
      </c>
      <c r="B25" s="18">
        <v>0.9979704</v>
      </c>
      <c r="C25" s="18">
        <f t="shared" si="1"/>
        <v>1.0020337276536457</v>
      </c>
      <c r="D25" s="2" t="s">
        <v>62</v>
      </c>
    </row>
    <row r="26" spans="1:4" ht="12.75">
      <c r="A26" t="s">
        <v>12</v>
      </c>
      <c r="B26" s="18">
        <f>1-0.00003</f>
        <v>0.99997</v>
      </c>
      <c r="C26" s="18">
        <f t="shared" si="1"/>
        <v>1.000030000900027</v>
      </c>
      <c r="D26" s="2" t="s">
        <v>18</v>
      </c>
    </row>
    <row r="27" spans="1:4" ht="12.75">
      <c r="A27" t="s">
        <v>60</v>
      </c>
      <c r="B27" s="18">
        <v>0.9988852</v>
      </c>
      <c r="C27" s="18">
        <f t="shared" si="1"/>
        <v>1.0011160441660363</v>
      </c>
      <c r="D27" s="2" t="s">
        <v>59</v>
      </c>
    </row>
    <row r="29" ht="12.75">
      <c r="A29" s="14" t="s">
        <v>46</v>
      </c>
    </row>
    <row r="30" spans="1:4" ht="12.75">
      <c r="A30" t="s">
        <v>45</v>
      </c>
      <c r="B30" s="15">
        <v>0.991004</v>
      </c>
      <c r="C30" s="15">
        <f>1/B30</f>
        <v>1.0090776626532285</v>
      </c>
      <c r="D30" s="16" t="s">
        <v>42</v>
      </c>
    </row>
    <row r="33" spans="1:4" ht="12.75">
      <c r="A33" s="1" t="s">
        <v>0</v>
      </c>
      <c r="B33" s="5" t="s">
        <v>76</v>
      </c>
      <c r="C33" s="5" t="s">
        <v>77</v>
      </c>
      <c r="D33" s="1" t="s">
        <v>15</v>
      </c>
    </row>
    <row r="34" ht="12.75">
      <c r="A34" s="14" t="s">
        <v>37</v>
      </c>
    </row>
    <row r="35" spans="1:4" ht="12.75">
      <c r="A35" s="28" t="s">
        <v>2</v>
      </c>
      <c r="B35" s="4">
        <f>'NIST Polynomials'!F49</f>
        <v>0.998879886158353</v>
      </c>
      <c r="C35" s="4">
        <f>1/B35</f>
        <v>1.0011213699035977</v>
      </c>
      <c r="D35" s="3" t="s">
        <v>36</v>
      </c>
    </row>
    <row r="36" spans="1:4" ht="12.75">
      <c r="A36" s="28" t="s">
        <v>4</v>
      </c>
      <c r="B36" s="4">
        <f>'NIST Polynomials'!N49</f>
        <v>0.9991565932747908</v>
      </c>
      <c r="C36" s="4">
        <f>1/B36</f>
        <v>1.0008441186605643</v>
      </c>
      <c r="D36" s="3" t="s">
        <v>36</v>
      </c>
    </row>
    <row r="37" spans="1:4" ht="12.75">
      <c r="A37" s="28" t="s">
        <v>78</v>
      </c>
      <c r="B37" s="4">
        <f>'NIST Polynomials'!J49</f>
        <v>0.99938364154018</v>
      </c>
      <c r="C37" s="4">
        <f>1/B37</f>
        <v>1.0006167385918685</v>
      </c>
      <c r="D37" s="3" t="s">
        <v>36</v>
      </c>
    </row>
    <row r="38" spans="1:4" ht="12.75">
      <c r="A38" s="28" t="s">
        <v>19</v>
      </c>
      <c r="B38" s="4">
        <f>'NIST Polynomials'!D49</f>
        <v>0.99958711465323</v>
      </c>
      <c r="C38" s="4">
        <f>1/B38</f>
        <v>1.000413055891495</v>
      </c>
      <c r="D38" s="3" t="s">
        <v>36</v>
      </c>
    </row>
    <row r="39" spans="1:4" ht="12.75">
      <c r="A39" s="28" t="s">
        <v>20</v>
      </c>
      <c r="B39" s="4">
        <f>'NIST Polynomials'!H49</f>
        <v>0.9997563081626564</v>
      </c>
      <c r="C39" s="4">
        <f>1/B39</f>
        <v>1.0002437512375306</v>
      </c>
      <c r="D39" s="3" t="s">
        <v>36</v>
      </c>
    </row>
    <row r="43" spans="1:4" ht="12.75">
      <c r="A43" s="1" t="s">
        <v>0</v>
      </c>
      <c r="B43" s="5" t="s">
        <v>63</v>
      </c>
      <c r="C43" s="5" t="s">
        <v>85</v>
      </c>
      <c r="D43" s="1" t="s">
        <v>15</v>
      </c>
    </row>
    <row r="44" spans="1:4" ht="12.75">
      <c r="A44" t="s">
        <v>9</v>
      </c>
      <c r="B44" s="18">
        <v>0.9983508</v>
      </c>
      <c r="C44" s="18">
        <f>1/B44</f>
        <v>1.0016519243536441</v>
      </c>
      <c r="D44" s="2" t="s">
        <v>61</v>
      </c>
    </row>
    <row r="45" spans="1:4" ht="12.75">
      <c r="A45" s="3" t="s">
        <v>27</v>
      </c>
      <c r="B45" s="18">
        <f>'NIST Polynomials'!F31</f>
        <v>0.996112682703407</v>
      </c>
      <c r="C45" s="18">
        <f>1/B45</f>
        <v>1.003902487503766</v>
      </c>
      <c r="D45" s="13" t="s">
        <v>36</v>
      </c>
    </row>
    <row r="46" spans="1:4" ht="12.75">
      <c r="A46" s="3" t="s">
        <v>20</v>
      </c>
      <c r="B46" s="18">
        <f>'NIST Polynomials'!H31</f>
        <v>0.9991225809733308</v>
      </c>
      <c r="C46" s="18">
        <f>1/B46</f>
        <v>1.000878189566904</v>
      </c>
      <c r="D46" s="13" t="s">
        <v>36</v>
      </c>
    </row>
    <row r="47" spans="1:4" ht="12.75">
      <c r="A47" s="3" t="s">
        <v>30</v>
      </c>
      <c r="B47" s="18">
        <f>'NIST Polynomials'!N31</f>
        <v>0.9970395423076436</v>
      </c>
      <c r="C47" s="18">
        <f>1/B47</f>
        <v>1.0029692480255141</v>
      </c>
      <c r="D47" s="13" t="s">
        <v>36</v>
      </c>
    </row>
    <row r="48" spans="2:3" ht="12.75">
      <c r="B48" s="18"/>
      <c r="C48" s="18"/>
    </row>
    <row r="50" spans="2:3" ht="12.75">
      <c r="B50"/>
      <c r="C50"/>
    </row>
    <row r="51" spans="1:4" ht="12.75">
      <c r="A51" s="1" t="s">
        <v>0</v>
      </c>
      <c r="B51" s="1" t="s">
        <v>83</v>
      </c>
      <c r="C51" s="1" t="s">
        <v>84</v>
      </c>
      <c r="D51" s="1" t="s">
        <v>15</v>
      </c>
    </row>
    <row r="53" ht="12.75">
      <c r="A53" s="14" t="s">
        <v>37</v>
      </c>
    </row>
    <row r="54" spans="1:4" ht="12.75">
      <c r="A54" t="s">
        <v>2</v>
      </c>
      <c r="B54" s="18"/>
      <c r="C54" s="18"/>
      <c r="D54" s="2" t="s">
        <v>56</v>
      </c>
    </row>
    <row r="55" spans="1:4" ht="12.75">
      <c r="A55" t="s">
        <v>47</v>
      </c>
      <c r="B55" s="18"/>
      <c r="C55" s="18"/>
      <c r="D55" s="2" t="s">
        <v>56</v>
      </c>
    </row>
    <row r="56" spans="1:4" ht="12.75">
      <c r="A56" t="s">
        <v>48</v>
      </c>
      <c r="B56" s="18"/>
      <c r="C56" s="18"/>
      <c r="D56" s="2" t="s">
        <v>56</v>
      </c>
    </row>
    <row r="57" spans="1:5" ht="12.75">
      <c r="A57" s="28" t="s">
        <v>88</v>
      </c>
      <c r="B57" s="18">
        <f>(14*10^-6*(173-293))+1</f>
        <v>0.99832</v>
      </c>
      <c r="C57" s="18">
        <f>1/B57</f>
        <v>1.0016828271496114</v>
      </c>
      <c r="D57" s="3" t="s">
        <v>89</v>
      </c>
      <c r="E57" s="26" t="s">
        <v>90</v>
      </c>
    </row>
    <row r="58" spans="2:3" ht="12.75">
      <c r="B58" s="18"/>
      <c r="C58" s="18"/>
    </row>
    <row r="60" ht="12.75">
      <c r="A60" s="14" t="s">
        <v>38</v>
      </c>
    </row>
    <row r="61" spans="1:4" ht="12.75">
      <c r="A61" t="s">
        <v>49</v>
      </c>
      <c r="B61" s="18"/>
      <c r="C61" s="18"/>
      <c r="D61" s="2" t="s">
        <v>55</v>
      </c>
    </row>
    <row r="62" spans="1:4" ht="12.75">
      <c r="A62" t="s">
        <v>50</v>
      </c>
      <c r="B62" s="18"/>
      <c r="C62" s="18"/>
      <c r="D62" s="2" t="s">
        <v>55</v>
      </c>
    </row>
    <row r="63" spans="1:4" ht="12.75">
      <c r="A63" t="s">
        <v>51</v>
      </c>
      <c r="B63" s="18"/>
      <c r="C63" s="18"/>
      <c r="D63" s="2" t="s">
        <v>55</v>
      </c>
    </row>
    <row r="64" spans="1:4" ht="12.75">
      <c r="A64" t="s">
        <v>52</v>
      </c>
      <c r="B64" s="18"/>
      <c r="C64" s="18"/>
      <c r="D64" s="2" t="s">
        <v>55</v>
      </c>
    </row>
    <row r="65" spans="1:4" ht="12.75">
      <c r="A65" t="s">
        <v>53</v>
      </c>
      <c r="B65" s="18"/>
      <c r="C65" s="18"/>
      <c r="D65" s="2" t="s">
        <v>57</v>
      </c>
    </row>
    <row r="66" spans="1:4" ht="12.75">
      <c r="A66" t="s">
        <v>54</v>
      </c>
      <c r="B66" s="18"/>
      <c r="C66" s="18"/>
      <c r="D66" s="2" t="s">
        <v>55</v>
      </c>
    </row>
    <row r="67" spans="1:4" ht="12.75">
      <c r="A67" t="s">
        <v>7</v>
      </c>
      <c r="B67" s="18">
        <f>(5.8*10^-8*(173-293))+1</f>
        <v>0.99999304</v>
      </c>
      <c r="C67" s="18">
        <f>1/B67</f>
        <v>1.000006960048442</v>
      </c>
      <c r="D67" s="3" t="s">
        <v>92</v>
      </c>
    </row>
    <row r="68" spans="1:5" ht="12.75">
      <c r="A68" s="28" t="s">
        <v>81</v>
      </c>
      <c r="B68" s="18">
        <f>(2.7*10^-7*(173-293))+1</f>
        <v>0.9999676</v>
      </c>
      <c r="C68" s="18">
        <f>1/B68</f>
        <v>1.000032401049794</v>
      </c>
      <c r="D68" t="s">
        <v>87</v>
      </c>
      <c r="E68" s="26" t="s">
        <v>91</v>
      </c>
    </row>
    <row r="69" spans="1:4" ht="12.75">
      <c r="A69" s="28" t="s">
        <v>81</v>
      </c>
      <c r="B69" s="18">
        <f>(0.11*10^-6*(173-293))+1</f>
        <v>0.9999868</v>
      </c>
      <c r="C69" s="18">
        <f>1/B69</f>
        <v>1.0000132001742423</v>
      </c>
      <c r="D69" s="3" t="s">
        <v>94</v>
      </c>
    </row>
    <row r="70" spans="2:3" ht="12.75">
      <c r="B70" s="18"/>
      <c r="C70" s="18"/>
    </row>
  </sheetData>
  <sheetProtection/>
  <hyperlinks>
    <hyperlink ref="D11" r:id="rId1" display="NIST"/>
    <hyperlink ref="D12" r:id="rId2" display="NIST"/>
    <hyperlink ref="D10" r:id="rId3" display="NIST"/>
    <hyperlink ref="D45" r:id="rId4" display="NIST"/>
    <hyperlink ref="D46" r:id="rId5" display="NIST"/>
    <hyperlink ref="D47" r:id="rId6" display="NIST"/>
    <hyperlink ref="E57" r:id="rId7" display="http://gpiprototype.com/images/PDF/gp1.pdf"/>
    <hyperlink ref="E68" r:id="rId8" display="http://heraeus-quarzglas.com/en/quarzglas/thermalproperties/Thermal_properties.aspx"/>
  </hyperlinks>
  <printOptions gridLines="1"/>
  <pageMargins left="0.75" right="0.75" top="1" bottom="1" header="0.5" footer="0.5"/>
  <pageSetup horizontalDpi="300" verticalDpi="300" orientation="portrait" scale="72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6">
      <selection activeCell="D49" sqref="D49"/>
    </sheetView>
  </sheetViews>
  <sheetFormatPr defaultColWidth="9.140625" defaultRowHeight="12.75"/>
  <cols>
    <col min="1" max="1" width="21.421875" style="0" customWidth="1"/>
    <col min="2" max="2" width="6.7109375" style="0" customWidth="1"/>
    <col min="3" max="3" width="3.28125" style="0" customWidth="1"/>
    <col min="4" max="4" width="15.7109375" style="0" customWidth="1"/>
    <col min="5" max="5" width="5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5.7109375" style="0" customWidth="1"/>
    <col min="10" max="10" width="15.7109375" style="0" customWidth="1"/>
    <col min="11" max="11" width="5.7109375" style="0" customWidth="1"/>
    <col min="12" max="12" width="15.7109375" style="0" customWidth="1"/>
    <col min="13" max="13" width="5.7109375" style="0" customWidth="1"/>
    <col min="14" max="14" width="15.7109375" style="0" customWidth="1"/>
  </cols>
  <sheetData>
    <row r="1" ht="27">
      <c r="A1" s="6" t="s">
        <v>26</v>
      </c>
    </row>
    <row r="3" spans="4:14" ht="12.75">
      <c r="D3" s="7" t="s">
        <v>19</v>
      </c>
      <c r="E3" s="7"/>
      <c r="F3" s="7" t="s">
        <v>27</v>
      </c>
      <c r="G3" s="7"/>
      <c r="H3" s="7" t="s">
        <v>20</v>
      </c>
      <c r="J3" s="7" t="s">
        <v>28</v>
      </c>
      <c r="L3" s="7" t="s">
        <v>29</v>
      </c>
      <c r="N3" s="7" t="s">
        <v>30</v>
      </c>
    </row>
    <row r="4" spans="2:14" s="8" customFormat="1" ht="12.75">
      <c r="B4" s="8" t="s">
        <v>21</v>
      </c>
      <c r="D4" s="8">
        <v>-171.1</v>
      </c>
      <c r="F4" s="8">
        <v>-412.77</v>
      </c>
      <c r="H4" s="8">
        <v>-8593.68</v>
      </c>
      <c r="J4" s="8">
        <v>-246.9</v>
      </c>
      <c r="L4" s="8">
        <v>-295.54</v>
      </c>
      <c r="N4" s="8">
        <v>-311.5</v>
      </c>
    </row>
    <row r="5" spans="2:14" s="8" customFormat="1" ht="12.75">
      <c r="B5" s="8" t="s">
        <v>22</v>
      </c>
      <c r="D5" s="8">
        <v>-0.214</v>
      </c>
      <c r="F5" s="8">
        <v>-0.30389</v>
      </c>
      <c r="H5" s="8">
        <v>-28.4701</v>
      </c>
      <c r="J5" s="8">
        <v>0.2064</v>
      </c>
      <c r="L5" s="8">
        <v>-0.39811</v>
      </c>
      <c r="N5" s="8">
        <v>-0.44498</v>
      </c>
    </row>
    <row r="6" spans="2:14" s="8" customFormat="1" ht="12.75">
      <c r="B6" s="8" t="s">
        <v>23</v>
      </c>
      <c r="D6" s="8">
        <v>0.004807</v>
      </c>
      <c r="F6" s="8">
        <v>0.0087696</v>
      </c>
      <c r="H6" s="8">
        <v>0.407025</v>
      </c>
      <c r="J6" s="8">
        <v>0.003072</v>
      </c>
      <c r="L6" s="8">
        <v>0.0092683</v>
      </c>
      <c r="N6" s="8">
        <v>0.010133</v>
      </c>
    </row>
    <row r="7" spans="2:14" s="8" customFormat="1" ht="12.75">
      <c r="B7" s="8" t="s">
        <v>24</v>
      </c>
      <c r="D7" s="8">
        <v>-7.111E-06</v>
      </c>
      <c r="F7" s="8">
        <v>-9.9821E-06</v>
      </c>
      <c r="H7" s="8">
        <v>-0.00093804</v>
      </c>
      <c r="J7" s="8">
        <v>-3.226E-06</v>
      </c>
      <c r="L7" s="8">
        <v>-2.0261E-05</v>
      </c>
      <c r="N7" s="8">
        <v>-2.4718E-05</v>
      </c>
    </row>
    <row r="8" spans="2:14" s="8" customFormat="1" ht="12.75">
      <c r="B8" s="8" t="s">
        <v>25</v>
      </c>
      <c r="D8" s="8">
        <v>0</v>
      </c>
      <c r="F8" s="8">
        <v>0</v>
      </c>
      <c r="H8" s="8">
        <v>7.59036E-07</v>
      </c>
      <c r="J8" s="8">
        <v>0</v>
      </c>
      <c r="L8" s="8">
        <v>1.7127E-08</v>
      </c>
      <c r="N8" s="8">
        <v>2.6277E-08</v>
      </c>
    </row>
    <row r="10" spans="1:14" ht="12.75">
      <c r="A10" t="s">
        <v>31</v>
      </c>
      <c r="D10" s="9">
        <v>173.15</v>
      </c>
      <c r="E10" s="9"/>
      <c r="F10" s="9">
        <f>D10</f>
        <v>173.15</v>
      </c>
      <c r="G10" s="9"/>
      <c r="H10" s="9">
        <f>D10</f>
        <v>173.15</v>
      </c>
      <c r="J10" s="9">
        <f>D10</f>
        <v>173.15</v>
      </c>
      <c r="L10" s="9">
        <f>D10</f>
        <v>173.15</v>
      </c>
      <c r="N10" s="9">
        <f>D10</f>
        <v>173.15</v>
      </c>
    </row>
    <row r="11" spans="1:14" ht="15.75">
      <c r="A11" s="10" t="s">
        <v>34</v>
      </c>
      <c r="D11" s="11">
        <f>(D4+D5*D10+D6*D10^2+D7*D10^3+D8*D10^4)/100000</f>
        <v>-0.0010095040549575214</v>
      </c>
      <c r="E11" s="11"/>
      <c r="F11" s="11">
        <f>(F4+F5*F10+F6*F10^2+F7*F10^3+F8*F10^4)/100000</f>
        <v>-0.002542869004312673</v>
      </c>
      <c r="G11" s="11"/>
      <c r="H11" s="11">
        <f>(H4+H5*H10+H6*H10^2+H7*H10^3+H8*H10^4)/10000000</f>
        <v>-0.0005507579170172969</v>
      </c>
      <c r="I11" s="11"/>
      <c r="J11" s="11">
        <f>(J4+J5*J10+J6*J10^2+J7*J10^3+J8*J10^4)/100000</f>
        <v>-0.0013580724673380273</v>
      </c>
      <c r="K11" s="11"/>
      <c r="L11" s="11">
        <f>(L4+L5*L10+L6*L10^2+L7*L10^3+L8*L10^4)/100000</f>
        <v>-0.0017638469764466953</v>
      </c>
      <c r="N11" s="11">
        <f>(N4+N5*N10+N6*N10^2+N7*N10^3+N8*N10^4)/100000</f>
        <v>-0.0018944836850577772</v>
      </c>
    </row>
    <row r="13" spans="1:14" s="4" customFormat="1" ht="15.75">
      <c r="A13" s="19" t="s">
        <v>82</v>
      </c>
      <c r="D13" s="4">
        <f>1+D11</f>
        <v>0.9989904959450425</v>
      </c>
      <c r="F13" s="4">
        <f>1+F11</f>
        <v>0.9974571309956873</v>
      </c>
      <c r="H13" s="4">
        <f>1+H11</f>
        <v>0.9994492420829827</v>
      </c>
      <c r="J13" s="4">
        <f>1+J11</f>
        <v>0.998641927532662</v>
      </c>
      <c r="L13" s="4">
        <f>1+L11</f>
        <v>0.9982361530235533</v>
      </c>
      <c r="N13" s="4">
        <f>1+N11</f>
        <v>0.9981055163149423</v>
      </c>
    </row>
    <row r="15" spans="1:14" ht="12.75">
      <c r="A15" t="s">
        <v>32</v>
      </c>
      <c r="B15">
        <v>0.375</v>
      </c>
      <c r="C15" t="s">
        <v>33</v>
      </c>
      <c r="D15" s="12">
        <f>D11*B15</f>
        <v>-0.0003785640206090705</v>
      </c>
      <c r="E15" s="12"/>
      <c r="F15" s="12">
        <f>F11*B15</f>
        <v>-0.0009535758766172524</v>
      </c>
      <c r="G15" s="12"/>
      <c r="H15" s="12">
        <f>H11*B15</f>
        <v>-0.0002065342188814863</v>
      </c>
      <c r="I15" s="12"/>
      <c r="J15" s="12">
        <f>J11*B15</f>
        <v>-0.0005092771752517602</v>
      </c>
      <c r="K15" s="12"/>
      <c r="L15" s="12">
        <f>L11*B15</f>
        <v>-0.0006614426161675107</v>
      </c>
      <c r="M15" s="12"/>
      <c r="N15" s="12">
        <f>N11*B15</f>
        <v>-0.0007104313818966665</v>
      </c>
    </row>
    <row r="18" spans="1:5" ht="12.75">
      <c r="A18" s="32" t="s">
        <v>35</v>
      </c>
      <c r="B18" s="32"/>
      <c r="C18" s="32"/>
      <c r="D18" s="32"/>
      <c r="E18" s="32"/>
    </row>
    <row r="21" spans="4:14" ht="12.75">
      <c r="D21" s="7" t="s">
        <v>19</v>
      </c>
      <c r="E21" s="7"/>
      <c r="F21" s="7" t="s">
        <v>27</v>
      </c>
      <c r="G21" s="7"/>
      <c r="H21" s="7" t="s">
        <v>20</v>
      </c>
      <c r="J21" s="7" t="s">
        <v>28</v>
      </c>
      <c r="L21" s="7" t="s">
        <v>29</v>
      </c>
      <c r="N21" s="7" t="s">
        <v>30</v>
      </c>
    </row>
    <row r="22" spans="1:14" ht="12.75">
      <c r="A22" s="8"/>
      <c r="B22" s="8" t="s">
        <v>21</v>
      </c>
      <c r="C22" s="8"/>
      <c r="D22" s="8">
        <v>-171.1</v>
      </c>
      <c r="E22" s="8"/>
      <c r="F22" s="8">
        <v>-412.77</v>
      </c>
      <c r="G22" s="8"/>
      <c r="H22" s="8">
        <v>-8593.68</v>
      </c>
      <c r="I22" s="8"/>
      <c r="J22" s="8">
        <v>-246.9</v>
      </c>
      <c r="K22" s="8"/>
      <c r="L22" s="8">
        <v>-295.54</v>
      </c>
      <c r="M22" s="8"/>
      <c r="N22" s="8">
        <v>-311.5</v>
      </c>
    </row>
    <row r="23" spans="1:14" ht="12.75">
      <c r="A23" s="8"/>
      <c r="B23" s="8" t="s">
        <v>22</v>
      </c>
      <c r="C23" s="8"/>
      <c r="D23" s="8">
        <v>-0.214</v>
      </c>
      <c r="E23" s="8"/>
      <c r="F23" s="8">
        <v>-0.30389</v>
      </c>
      <c r="G23" s="8"/>
      <c r="H23" s="8">
        <v>-28.4701</v>
      </c>
      <c r="I23" s="8"/>
      <c r="J23" s="8">
        <v>0.2064</v>
      </c>
      <c r="K23" s="8"/>
      <c r="L23" s="8">
        <v>-0.39811</v>
      </c>
      <c r="M23" s="8"/>
      <c r="N23" s="8">
        <v>-0.44498</v>
      </c>
    </row>
    <row r="24" spans="1:14" ht="12.75">
      <c r="A24" s="8"/>
      <c r="B24" s="8" t="s">
        <v>23</v>
      </c>
      <c r="C24" s="8"/>
      <c r="D24" s="8">
        <v>0.004807</v>
      </c>
      <c r="E24" s="8"/>
      <c r="F24" s="8">
        <v>0.0087696</v>
      </c>
      <c r="G24" s="8"/>
      <c r="H24" s="8">
        <v>0.407025</v>
      </c>
      <c r="I24" s="8"/>
      <c r="J24" s="8">
        <v>0.003072</v>
      </c>
      <c r="K24" s="8"/>
      <c r="L24" s="8">
        <v>0.0092683</v>
      </c>
      <c r="M24" s="8"/>
      <c r="N24" s="8">
        <v>0.010133</v>
      </c>
    </row>
    <row r="25" spans="1:14" ht="12.75">
      <c r="A25" s="8"/>
      <c r="B25" s="8" t="s">
        <v>24</v>
      </c>
      <c r="C25" s="8"/>
      <c r="D25" s="8">
        <v>-7.111E-06</v>
      </c>
      <c r="E25" s="8"/>
      <c r="F25" s="8">
        <v>-9.9821E-06</v>
      </c>
      <c r="G25" s="8"/>
      <c r="H25" s="8">
        <v>-0.00093804</v>
      </c>
      <c r="I25" s="8"/>
      <c r="J25" s="8">
        <v>-3.226E-06</v>
      </c>
      <c r="K25" s="8"/>
      <c r="L25" s="8">
        <v>-2.0261E-05</v>
      </c>
      <c r="M25" s="8"/>
      <c r="N25" s="8">
        <v>-2.4718E-05</v>
      </c>
    </row>
    <row r="26" spans="1:14" ht="12.75">
      <c r="A26" s="8"/>
      <c r="B26" s="8" t="s">
        <v>25</v>
      </c>
      <c r="C26" s="8"/>
      <c r="D26" s="8">
        <v>0</v>
      </c>
      <c r="E26" s="8"/>
      <c r="F26" s="8">
        <v>0</v>
      </c>
      <c r="G26" s="8"/>
      <c r="H26" s="8">
        <v>7.59036E-07</v>
      </c>
      <c r="I26" s="8"/>
      <c r="J26" s="8">
        <v>0</v>
      </c>
      <c r="K26" s="8"/>
      <c r="L26" s="8">
        <v>1.7127E-08</v>
      </c>
      <c r="M26" s="8"/>
      <c r="N26" s="8">
        <v>2.6277E-08</v>
      </c>
    </row>
    <row r="28" spans="1:14" ht="12.75">
      <c r="A28" t="s">
        <v>31</v>
      </c>
      <c r="D28" s="9">
        <v>77</v>
      </c>
      <c r="E28" s="9"/>
      <c r="F28" s="9">
        <f>D28</f>
        <v>77</v>
      </c>
      <c r="G28" s="9"/>
      <c r="H28" s="9">
        <f>D28</f>
        <v>77</v>
      </c>
      <c r="J28" s="9">
        <f>D28</f>
        <v>77</v>
      </c>
      <c r="L28" s="9">
        <f>D28</f>
        <v>77</v>
      </c>
      <c r="N28" s="9">
        <f>D28</f>
        <v>77</v>
      </c>
    </row>
    <row r="29" spans="1:14" ht="15.75">
      <c r="A29" s="10" t="s">
        <v>34</v>
      </c>
      <c r="D29" s="11">
        <f>(D22+D23*D28+D24*D28^2+D25*D28^3+D26*D28^4)/100000</f>
        <v>-0.00162323703163</v>
      </c>
      <c r="E29" s="11"/>
      <c r="F29" s="11">
        <f>(F22+F23*F28+F24*F28^2+F25*F28^3+F26*F28^4)/100000</f>
        <v>-0.003887317296593</v>
      </c>
      <c r="G29" s="11"/>
      <c r="H29" s="11">
        <f>(H22+H23*H28+H24*H28^2+H25*H28^3+H26*H28^4)/10000000</f>
        <v>-0.0008774190266691525</v>
      </c>
      <c r="I29" s="11"/>
      <c r="J29" s="11">
        <f>(J22+J23*J28+J24*J28^2+J25*J28^3+J26*J28^4)/100000</f>
        <v>-0.0021426608745800002</v>
      </c>
      <c r="K29" s="11"/>
      <c r="L29" s="11">
        <f>(L22+L23*L28+L24*L28^2+L25*L28^3+L26*L28^4)/100000</f>
        <v>-0.0027989046827979302</v>
      </c>
      <c r="N29" s="11">
        <f>(N22+N23*N28+N24*N28^2+N25*N28^3+N26*N28^4)/100000</f>
        <v>-0.0029604576923564305</v>
      </c>
    </row>
    <row r="31" spans="1:14" ht="15.75">
      <c r="A31" s="19" t="s">
        <v>64</v>
      </c>
      <c r="B31" s="4"/>
      <c r="C31" s="4"/>
      <c r="D31" s="4">
        <f>1+D29</f>
        <v>0.99837676296837</v>
      </c>
      <c r="E31" s="4"/>
      <c r="F31" s="4">
        <f>1+F29</f>
        <v>0.996112682703407</v>
      </c>
      <c r="G31" s="4"/>
      <c r="H31" s="4">
        <f>1+H29</f>
        <v>0.9991225809733308</v>
      </c>
      <c r="I31" s="4"/>
      <c r="J31" s="4">
        <f>1+J29</f>
        <v>0.99785733912542</v>
      </c>
      <c r="K31" s="4"/>
      <c r="L31" s="4">
        <f>1+L29</f>
        <v>0.997201095317202</v>
      </c>
      <c r="M31" s="4"/>
      <c r="N31" s="4">
        <f>1+N29</f>
        <v>0.9970395423076436</v>
      </c>
    </row>
    <row r="33" spans="1:14" ht="12.75">
      <c r="A33" t="s">
        <v>32</v>
      </c>
      <c r="B33">
        <v>0.375</v>
      </c>
      <c r="C33" t="s">
        <v>33</v>
      </c>
      <c r="D33" s="12">
        <f>D29*B33</f>
        <v>-0.00060871388686125</v>
      </c>
      <c r="E33" s="12"/>
      <c r="F33" s="12">
        <f>F29*B33</f>
        <v>-0.001457743986222375</v>
      </c>
      <c r="G33" s="12"/>
      <c r="H33" s="12">
        <f>H29*B33</f>
        <v>-0.0003290321350009322</v>
      </c>
      <c r="I33" s="12"/>
      <c r="J33" s="12">
        <f>J29*B33</f>
        <v>-0.0008034978279675001</v>
      </c>
      <c r="K33" s="12"/>
      <c r="L33" s="12">
        <f>L29*B33</f>
        <v>-0.0010495892560492238</v>
      </c>
      <c r="M33" s="12"/>
      <c r="N33" s="12">
        <f>N29*B33</f>
        <v>-0.0011101716346336615</v>
      </c>
    </row>
    <row r="37" ht="12.75">
      <c r="A37" s="28" t="s">
        <v>72</v>
      </c>
    </row>
    <row r="38" spans="1:14" ht="12.75">
      <c r="A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4:14" ht="12.75">
      <c r="D39" s="30" t="s">
        <v>19</v>
      </c>
      <c r="E39" s="30"/>
      <c r="F39" s="30" t="s">
        <v>27</v>
      </c>
      <c r="G39" s="30"/>
      <c r="H39" s="31" t="s">
        <v>20</v>
      </c>
      <c r="I39" s="29"/>
      <c r="J39" s="30" t="s">
        <v>28</v>
      </c>
      <c r="K39" s="29"/>
      <c r="L39" s="30" t="s">
        <v>29</v>
      </c>
      <c r="M39" s="29"/>
      <c r="N39" s="30" t="s">
        <v>30</v>
      </c>
    </row>
    <row r="40" spans="1:14" ht="12.75">
      <c r="A40" s="8"/>
      <c r="B40" s="8" t="s">
        <v>21</v>
      </c>
      <c r="C40" s="8"/>
      <c r="D40" s="8">
        <v>-171.1</v>
      </c>
      <c r="E40" s="8"/>
      <c r="F40" s="8">
        <v>-412.77</v>
      </c>
      <c r="G40" s="8"/>
      <c r="H40" s="8">
        <v>-90.912613</v>
      </c>
      <c r="I40" s="8"/>
      <c r="J40" s="8">
        <v>-246.9</v>
      </c>
      <c r="K40" s="8"/>
      <c r="L40" s="8">
        <v>-295.54</v>
      </c>
      <c r="M40" s="8"/>
      <c r="N40" s="8">
        <v>-311.5</v>
      </c>
    </row>
    <row r="41" spans="1:14" ht="12.75">
      <c r="A41" s="8"/>
      <c r="B41" s="8" t="s">
        <v>22</v>
      </c>
      <c r="C41" s="8"/>
      <c r="D41" s="8">
        <v>-0.214</v>
      </c>
      <c r="E41" s="8"/>
      <c r="F41" s="8">
        <v>-0.30389</v>
      </c>
      <c r="G41" s="8"/>
      <c r="H41" s="8">
        <v>-0.127173</v>
      </c>
      <c r="I41" s="8"/>
      <c r="J41" s="8">
        <v>0.2064</v>
      </c>
      <c r="K41" s="8"/>
      <c r="L41" s="8">
        <v>-0.39811</v>
      </c>
      <c r="M41" s="8"/>
      <c r="N41" s="8">
        <v>-0.44498</v>
      </c>
    </row>
    <row r="42" spans="1:14" ht="12.75">
      <c r="A42" s="8"/>
      <c r="B42" s="8" t="s">
        <v>23</v>
      </c>
      <c r="C42" s="8"/>
      <c r="D42" s="8">
        <v>0.004807</v>
      </c>
      <c r="E42" s="8"/>
      <c r="F42" s="8">
        <v>0.0087696</v>
      </c>
      <c r="G42" s="8"/>
      <c r="H42" s="8">
        <v>0.00266801</v>
      </c>
      <c r="I42" s="8"/>
      <c r="J42" s="8">
        <v>0.003072</v>
      </c>
      <c r="K42" s="8"/>
      <c r="L42" s="8">
        <v>0.0092683</v>
      </c>
      <c r="M42" s="8"/>
      <c r="N42" s="8">
        <v>0.010133</v>
      </c>
    </row>
    <row r="43" spans="1:14" ht="12.75">
      <c r="A43" s="8"/>
      <c r="B43" s="8" t="s">
        <v>24</v>
      </c>
      <c r="C43" s="8"/>
      <c r="D43" s="8">
        <v>-7.111E-06</v>
      </c>
      <c r="E43" s="8"/>
      <c r="F43" s="8">
        <v>-9.9821E-06</v>
      </c>
      <c r="G43" s="8"/>
      <c r="H43" s="8">
        <v>-5.0432E-06</v>
      </c>
      <c r="I43" s="8"/>
      <c r="J43" s="8">
        <v>-3.226E-06</v>
      </c>
      <c r="K43" s="8"/>
      <c r="L43" s="8">
        <v>-2.0261E-05</v>
      </c>
      <c r="M43" s="8"/>
      <c r="N43" s="8">
        <v>-2.4718E-05</v>
      </c>
    </row>
    <row r="44" spans="1:14" ht="12.75">
      <c r="A44" s="8"/>
      <c r="B44" s="8" t="s">
        <v>25</v>
      </c>
      <c r="C44" s="8"/>
      <c r="D44" s="8">
        <v>0</v>
      </c>
      <c r="E44" s="8"/>
      <c r="F44" s="8">
        <v>0</v>
      </c>
      <c r="G44" s="8"/>
      <c r="H44" s="8">
        <v>3.5183E-09</v>
      </c>
      <c r="I44" s="8"/>
      <c r="J44" s="8">
        <v>0</v>
      </c>
      <c r="K44" s="8"/>
      <c r="L44" s="8">
        <v>1.7127E-08</v>
      </c>
      <c r="M44" s="8"/>
      <c r="N44" s="8">
        <v>2.6277E-08</v>
      </c>
    </row>
    <row r="46" spans="1:14" ht="12.75">
      <c r="A46" t="s">
        <v>31</v>
      </c>
      <c r="D46" s="9">
        <v>243</v>
      </c>
      <c r="E46" s="9"/>
      <c r="F46" s="9">
        <f>D46</f>
        <v>243</v>
      </c>
      <c r="G46" s="9"/>
      <c r="H46" s="9">
        <f>D46</f>
        <v>243</v>
      </c>
      <c r="J46" s="9">
        <f>D46</f>
        <v>243</v>
      </c>
      <c r="L46" s="9">
        <f>D46</f>
        <v>243</v>
      </c>
      <c r="N46" s="9">
        <f>D46</f>
        <v>243</v>
      </c>
    </row>
    <row r="47" spans="1:14" ht="15.75">
      <c r="A47" s="10" t="s">
        <v>34</v>
      </c>
      <c r="D47" s="11">
        <f>(D40+D41*D46+D42*D46^2+D43*D46^3+D44*D46^4)/100000</f>
        <v>-0.00041288534677</v>
      </c>
      <c r="E47" s="11"/>
      <c r="F47" s="11">
        <f>(F40+F41*F46+F42*F46^2+F43*F46^3+F44*F46^4)/100000</f>
        <v>-0.0011201138416469995</v>
      </c>
      <c r="G47" s="11"/>
      <c r="H47" s="11">
        <f>(H40+H41*H46+H42*H46^2+H43*H46^3+H44*H46^4)/100000</f>
        <v>-0.00024369183734361698</v>
      </c>
      <c r="I47" s="11"/>
      <c r="J47" s="11">
        <f>(J40+J41*J46+J42*J46^2+J43*J46^3+J44*J46^4)/100000</f>
        <v>-0.00061635845982</v>
      </c>
      <c r="K47" s="11"/>
      <c r="L47" s="11">
        <f>(L40+L41*L46+L42*L46^2+L43*L46^3+L44*L46^4)/100000</f>
        <v>-0.0007600193159107298</v>
      </c>
      <c r="N47" s="11">
        <f>(N40+N41*N46+N42*N46^2+N43*N46^3+N44*N46^4)/100000</f>
        <v>-0.0008434067252092297</v>
      </c>
    </row>
    <row r="48" ht="12.75">
      <c r="H48" s="27"/>
    </row>
    <row r="49" spans="1:14" ht="15.75">
      <c r="A49" s="19" t="s">
        <v>70</v>
      </c>
      <c r="B49" s="4"/>
      <c r="C49" s="4"/>
      <c r="D49" s="4">
        <f>1+D47</f>
        <v>0.99958711465323</v>
      </c>
      <c r="E49" s="4"/>
      <c r="F49" s="4">
        <f>1+F47</f>
        <v>0.998879886158353</v>
      </c>
      <c r="G49" s="4"/>
      <c r="H49" s="4">
        <f>1+H47</f>
        <v>0.9997563081626564</v>
      </c>
      <c r="I49" s="4"/>
      <c r="J49" s="4">
        <f>1+J47</f>
        <v>0.99938364154018</v>
      </c>
      <c r="K49" s="4"/>
      <c r="L49" s="4">
        <f>1+L47</f>
        <v>0.9992399806840893</v>
      </c>
      <c r="M49" s="4"/>
      <c r="N49" s="4">
        <f>1+N47</f>
        <v>0.9991565932747908</v>
      </c>
    </row>
    <row r="51" spans="1:14" ht="12.75">
      <c r="A51" t="s">
        <v>32</v>
      </c>
      <c r="B51">
        <v>0.375</v>
      </c>
      <c r="C51" t="s">
        <v>33</v>
      </c>
      <c r="D51" s="12">
        <f>D47*B51</f>
        <v>-0.00015483200503875</v>
      </c>
      <c r="E51" s="12"/>
      <c r="F51" s="12">
        <f>F47*B51</f>
        <v>-0.00042004269061762486</v>
      </c>
      <c r="G51" s="12"/>
      <c r="H51" s="12">
        <f>H47*B51</f>
        <v>-9.138443900385637E-05</v>
      </c>
      <c r="I51" s="12"/>
      <c r="J51" s="12">
        <f>J47*B51</f>
        <v>-0.0002311344224325</v>
      </c>
      <c r="K51" s="12"/>
      <c r="L51" s="12">
        <f>L47*B51</f>
        <v>-0.0002850072434665237</v>
      </c>
      <c r="M51" s="12"/>
      <c r="N51" s="12">
        <f>N47*B51</f>
        <v>-0.00031627752195346115</v>
      </c>
    </row>
  </sheetData>
  <sheetProtection/>
  <mergeCells count="1">
    <mergeCell ref="A18:E18"/>
  </mergeCells>
  <hyperlinks>
    <hyperlink ref="A18:E18" r:id="rId1" display="Data taken from the NIST Cryogenic Technologies Group"/>
  </hyperlinks>
  <printOptions/>
  <pageMargins left="0.5" right="0.5" top="1" bottom="1" header="0" footer="0"/>
  <pageSetup fitToHeight="1" fitToWidth="1" horizontalDpi="600" verticalDpi="600" orientation="portrait" scale="8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81"/>
  <sheetViews>
    <sheetView zoomScalePageLayoutView="0" workbookViewId="0" topLeftCell="A64">
      <selection activeCell="F113" sqref="F113"/>
    </sheetView>
  </sheetViews>
  <sheetFormatPr defaultColWidth="9.140625" defaultRowHeight="12.75"/>
  <sheetData>
    <row r="2" ht="12.75">
      <c r="A2" s="28" t="s">
        <v>72</v>
      </c>
    </row>
    <row r="3" ht="12.75">
      <c r="A3" s="26" t="s">
        <v>71</v>
      </c>
    </row>
    <row r="4" ht="12.75">
      <c r="A4" s="28"/>
    </row>
    <row r="31" ht="12.75">
      <c r="A31" s="26" t="s">
        <v>73</v>
      </c>
    </row>
    <row r="54" ht="12.75">
      <c r="A54" s="26" t="s">
        <v>74</v>
      </c>
    </row>
    <row r="81" ht="12.75">
      <c r="A81" s="26" t="s">
        <v>75</v>
      </c>
    </row>
  </sheetData>
  <sheetProtection/>
  <hyperlinks>
    <hyperlink ref="A3" r:id="rId1" display="http://www.cryogenics.nist.gov/MPropsMAY/6061%20Aluminum/6061_T6Aluminum_rev.htm"/>
    <hyperlink ref="A31" r:id="rId2" display="http://www.cryogenics.nist.gov/MPropsMAY/Molybdenum/Molybdenum_rev.htm"/>
    <hyperlink ref="A54" r:id="rId3" display="http://www.cryogenics.nist.gov/MPropsMAY/G-10%20CR%20Fiberglass%20Epoxy/G10CRFiberglassEpoxy_rev.htm"/>
    <hyperlink ref="A81" r:id="rId4" display="http://www.cryogenics.nist.gov/MPropsMAY/304Stainless/304Stainless_rev.htm"/>
  </hyperlinks>
  <printOptions/>
  <pageMargins left="0.7" right="0.7" top="0.75" bottom="0.75" header="0.3" footer="0.3"/>
  <pageSetup horizontalDpi="600" verticalDpi="60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Weber</dc:creator>
  <cp:keywords/>
  <dc:description/>
  <cp:lastModifiedBy>James Wincentsen</cp:lastModifiedBy>
  <cp:lastPrinted>2006-07-25T16:52:24Z</cp:lastPrinted>
  <dcterms:created xsi:type="dcterms:W3CDTF">2006-03-23T19:49:50Z</dcterms:created>
  <dcterms:modified xsi:type="dcterms:W3CDTF">2014-10-07T22:46:46Z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mber">
    <vt:lpwstr/>
  </property>
  <property fmtid="{D5CDD505-2E9C-101B-9397-08002B2CF9AE}" pid="3" name="Description">
    <vt:lpwstr>MOSFIRE Thermal Scaling Factors</vt:lpwstr>
  </property>
  <property fmtid="{D5CDD505-2E9C-101B-9397-08002B2CF9AE}" pid="4" name="Revision">
    <vt:lpwstr>0</vt:lpwstr>
  </property>
  <property fmtid="{D5CDD505-2E9C-101B-9397-08002B2CF9AE}" pid="5" name="Author">
    <vt:lpwstr>rww</vt:lpwstr>
  </property>
  <property fmtid="{D5CDD505-2E9C-101B-9397-08002B2CF9AE}" pid="6" name="Project">
    <vt:lpwstr>MOSFIRE Specifications</vt:lpwstr>
  </property>
  <property fmtid="{D5CDD505-2E9C-101B-9397-08002B2CF9AE}" pid="7" name="Status">
    <vt:lpwstr/>
  </property>
  <property fmtid="{D5CDD505-2E9C-101B-9397-08002B2CF9AE}" pid="8" name="Created By">
    <vt:lpwstr>E. L. Kress</vt:lpwstr>
  </property>
  <property fmtid="{D5CDD505-2E9C-101B-9397-08002B2CF9AE}" pid="9" name="Drawing Size">
    <vt:lpwstr/>
  </property>
  <property fmtid="{D5CDD505-2E9C-101B-9397-08002B2CF9AE}" pid="10" name="Material">
    <vt:lpwstr/>
  </property>
  <property fmtid="{D5CDD505-2E9C-101B-9397-08002B2CF9AE}" pid="11" name="Original Project">
    <vt:lpwstr>MOSFIRE</vt:lpwstr>
  </property>
  <property fmtid="{D5CDD505-2E9C-101B-9397-08002B2CF9AE}" pid="12" name="Project DWG Number">
    <vt:lpwstr/>
  </property>
  <property fmtid="{D5CDD505-2E9C-101B-9397-08002B2CF9AE}" pid="13" name="Release Date">
    <vt:lpwstr/>
  </property>
  <property fmtid="{D5CDD505-2E9C-101B-9397-08002B2CF9AE}" pid="14" name="Vendor">
    <vt:lpwstr/>
  </property>
  <property fmtid="{D5CDD505-2E9C-101B-9397-08002B2CF9AE}" pid="15" name="PDMWorksDCI">
    <vt:lpwstr>1271794927</vt:lpwstr>
  </property>
</Properties>
</file>