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21525" windowHeight="14085" tabRatio="703" firstSheet="4" activeTab="6"/>
  </bookViews>
  <sheets>
    <sheet name="Summary" sheetId="1" r:id="rId1"/>
    <sheet name="Example Tree" sheetId="2" r:id="rId2"/>
    <sheet name="Registration budget" sheetId="3" r:id="rId3"/>
    <sheet name="NCP Errors during long exposure" sheetId="4" r:id="rId4"/>
    <sheet name="NCP Error for non-sidereal obj." sheetId="5" r:id="rId5"/>
    <sheet name="PnS HOWFS transmission" sheetId="6" r:id="rId6"/>
    <sheet name="Uncorrectable LOWFS aberrations" sheetId="7" r:id="rId7"/>
    <sheet name="Dither Errors" sheetId="8" r:id="rId8"/>
  </sheets>
  <definedNames/>
  <calcPr fullCalcOnLoad="1"/>
</workbook>
</file>

<file path=xl/comments1.xml><?xml version="1.0" encoding="utf-8"?>
<comments xmlns="http://schemas.openxmlformats.org/spreadsheetml/2006/main">
  <authors>
    <author>Richard Dekany</author>
  </authors>
  <commentList>
    <comment ref="F15" authorId="0">
      <text>
        <r>
          <rPr>
            <b/>
            <sz val="9"/>
            <rFont val="Verdana"/>
            <family val="2"/>
          </rPr>
          <t>Richard Dekany:</t>
        </r>
        <r>
          <rPr>
            <sz val="9"/>
            <rFont val="Verdana"/>
            <family val="2"/>
          </rPr>
          <t xml:space="preserve">
An allocation, made as a percentage of the smallest subaperture spacing, should be converted to physical dimensions (e.g. microns)</t>
        </r>
      </text>
    </comment>
  </commentList>
</comments>
</file>

<file path=xl/comments3.xml><?xml version="1.0" encoding="utf-8"?>
<comments xmlns="http://schemas.openxmlformats.org/spreadsheetml/2006/main">
  <authors>
    <author>Your User Name</author>
  </authors>
  <commentList>
    <comment ref="K46" authorId="0">
      <text>
        <r>
          <rPr>
            <b/>
            <sz val="8"/>
            <rFont val="Tahoma"/>
            <family val="2"/>
          </rPr>
          <t>Velur: How do we know the registration of LOWFS DM pupil and PnS lenslets w/o pupil imaging or PSF chac.</t>
        </r>
      </text>
    </comment>
  </commentList>
</comments>
</file>

<file path=xl/sharedStrings.xml><?xml version="1.0" encoding="utf-8"?>
<sst xmlns="http://schemas.openxmlformats.org/spreadsheetml/2006/main" count="502" uniqueCount="288">
  <si>
    <t xml:space="preserve">number of surfaces </t>
  </si>
  <si>
    <t>Can be corrected using DM</t>
  </si>
  <si>
    <t>Dither Errors</t>
  </si>
  <si>
    <t>Sub-total</t>
  </si>
  <si>
    <t>Error when picking off new TT stars (this scheme needs to be worked out)</t>
  </si>
  <si>
    <t>Max. object size is 100 mas</t>
  </si>
  <si>
    <t>Assumptions:</t>
  </si>
  <si>
    <t>Tomographic (blind mode) aberrations are covered elsewhere by Don</t>
  </si>
  <si>
    <t>error due to lack of geometrical mapping of sky to AO system after move (as applicable to TT(FA))</t>
  </si>
  <si>
    <t>nm</t>
  </si>
  <si>
    <t>Allocation, TBC</t>
  </si>
  <si>
    <t>A large dither (or an offset) requires a telescope move; in this case the fixed LGS lasers are OK, we need to reposition the LGS WFS pick-offs and the TT(FA) pick-offs (to use the same star or a new reference star). 3" - 60"</t>
  </si>
  <si>
    <t>Total error during small dithers</t>
  </si>
  <si>
    <t>arcsec</t>
  </si>
  <si>
    <t>Total errors during large dithers</t>
  </si>
  <si>
    <t>Take away - We need to understand the LOWFS DM pupil and the PnS LGS lenslet spots geometry. Need a new calibration scheme (perhaps new hardware). We need simulation tools to check these #s.</t>
  </si>
  <si>
    <t>Take away - Allocation seems reasonable if high quality coating is available at 589 nm for IDs 5-9</t>
  </si>
  <si>
    <t>ID</t>
  </si>
  <si>
    <t>Small dithers (0-3 arc-sec) - these can be accomplished by the TT stage on which the 64x64 MEMS DM is mounted or a TT mirror in the science camera. These don't affect the TT(FA) or LGS sensors.</t>
  </si>
  <si>
    <t xml:space="preserve">Keck doesn't have a Ao compatible secondary that can chop </t>
  </si>
  <si>
    <t>Assumptions (approved by A Bouchez)</t>
  </si>
  <si>
    <t>Small dither</t>
  </si>
  <si>
    <t>error in pointing of TT mirror</t>
  </si>
  <si>
    <t>Large dithers</t>
  </si>
  <si>
    <t>a</t>
  </si>
  <si>
    <t>error due to fixed LGS asterism deformation (due to flexure)</t>
  </si>
  <si>
    <t>b</t>
  </si>
  <si>
    <t>ID</t>
  </si>
  <si>
    <t>Case</t>
  </si>
  <si>
    <t>Error term</t>
  </si>
  <si>
    <t>nm</t>
  </si>
  <si>
    <t xml:space="preserve">Error </t>
  </si>
  <si>
    <t>arcsec</t>
  </si>
  <si>
    <t xml:space="preserve">nm </t>
  </si>
  <si>
    <t>Note 2: TT sensor has (1 window + 1 coll + 1 focusing lens + 1 window) 10 surfaces</t>
  </si>
  <si>
    <t>units</t>
  </si>
  <si>
    <t>surface quality of optics</t>
  </si>
  <si>
    <t>RMS waves</t>
  </si>
  <si>
    <t>Spec from Dekany (TBD allocation)</t>
  </si>
  <si>
    <t>32x32 lenslet (tranmission loss)</t>
  </si>
  <si>
    <t>32x32 lenslet (scattering loss)</t>
  </si>
  <si>
    <t>Keck Tertiary</t>
  </si>
  <si>
    <t>We can evacuate sensor to prevent condensation</t>
  </si>
  <si>
    <t>We can have water vapor absorbing material inside the AO cold chamber</t>
  </si>
  <si>
    <t>Telescope stimulus  and Telescope Pupil</t>
  </si>
  <si>
    <t>LODM to tel. stimulus pupil</t>
  </si>
  <si>
    <t>Error terms (worst case)</t>
  </si>
  <si>
    <t>Total error when tracking a non-sidereal resolved object</t>
  </si>
  <si>
    <t>Total error when tracking unresolved objects</t>
  </si>
  <si>
    <t>Very high quality coating is required</t>
  </si>
  <si>
    <t>(allocation as of now) - can be corrected by DM</t>
  </si>
  <si>
    <t>Allocation, TBC</t>
  </si>
  <si>
    <t>Error</t>
  </si>
  <si>
    <t>LOWFS TTFA lenslet(pupil) to LOWFSHO DM</t>
  </si>
  <si>
    <t>Critical</t>
  </si>
  <si>
    <t>Problem</t>
  </si>
  <si>
    <t>Legend for following table.</t>
  </si>
  <si>
    <t>Error due to Foreshortening (of beam) at DM</t>
  </si>
  <si>
    <t>Azimuthal mis-alignment (not a problem for rotationally sym optics)</t>
  </si>
  <si>
    <t>Pupil X/Y mis-alignment</t>
  </si>
  <si>
    <t>footprint being different on the pupils (due to defocus)</t>
  </si>
  <si>
    <t>Other misc. errors (one lost in translation)</t>
  </si>
  <si>
    <t>Allocation</t>
  </si>
  <si>
    <t>Telescope vibration transmitted to the structure</t>
  </si>
  <si>
    <t>Vibration of enclosure/ instrument due to wind</t>
  </si>
  <si>
    <t>Beam wander introduced by ADC</t>
  </si>
  <si>
    <t>a</t>
  </si>
  <si>
    <t>b</t>
  </si>
  <si>
    <t>Beam wander due to uncertainity in the knowledge of Atm. Temp. and Pr.</t>
  </si>
  <si>
    <t>Residual beam wander after taking out dispersion (by design)</t>
  </si>
  <si>
    <t>Expansion/ contraction of the Nasmyth platform.</t>
  </si>
  <si>
    <t>Changes in ambient temp. (that affects the LGS sensor)</t>
  </si>
  <si>
    <t>Error term</t>
  </si>
  <si>
    <t>Causes</t>
  </si>
  <si>
    <t>nm</t>
  </si>
  <si>
    <t>Non-common path errors during long exposure (during a 3600 sec exposure):</t>
  </si>
  <si>
    <t>Non common path errors in tracking non-sidreal objects  (during a 600 sec exposure):</t>
  </si>
  <si>
    <t>Assumptions (w/ approval for reasonable #s from A. bouchez)</t>
  </si>
  <si>
    <t>Max. speed of objects we track is 1"/sec.</t>
  </si>
  <si>
    <t>Error terms</t>
  </si>
  <si>
    <t>Drift (and hence centroid offset) due to lack of knowledge of proper motion</t>
  </si>
  <si>
    <t>Error due to stepping (or velocity/ accln.) of the pick off arm</t>
  </si>
  <si>
    <t>We need to pick new field stars while tracking as the total LGS field is 120" (vs. max. 600" motion)</t>
  </si>
  <si>
    <t>Plate scale stability over 120 second exposure</t>
  </si>
  <si>
    <t>Plate scale stability from month to month</t>
  </si>
  <si>
    <t>Uncorrectable LOWFS aberrations</t>
  </si>
  <si>
    <t>Uncorrectable telescope aberrations</t>
  </si>
  <si>
    <t>Uncorrectable instrument aberrations</t>
  </si>
  <si>
    <t>Adkins</t>
  </si>
  <si>
    <t>Initial allocation</t>
  </si>
  <si>
    <t>Acquisition</t>
  </si>
  <si>
    <t>seconds</t>
  </si>
  <si>
    <t>Get allocation/requirement from SRD</t>
  </si>
  <si>
    <t>Error in 'go-to' mode of operation of LOWFS TT/ DM are covered elsewhere by Don</t>
  </si>
  <si>
    <t>RMS Wavefront due to optics (can be simulated with TEZI in zemax)</t>
  </si>
  <si>
    <t>RMS wavefront error due to alignment (can be evaluated using sensitivity analysis using Zemax)</t>
  </si>
  <si>
    <t>Note 1: TTFA has ( 1 dichroic + 1 window + 1 coll. + lenslet + relays lens pair + detector window) 17 surfaces</t>
  </si>
  <si>
    <t>Note: All #s are TBC, this sheet builds the framework for allocation of errors.</t>
  </si>
  <si>
    <t>Total</t>
  </si>
  <si>
    <t>Flexure between science detector and LGS WFS due to temp.</t>
  </si>
  <si>
    <t>Image blur due to vibration between science detector and LGS WFS.</t>
  </si>
  <si>
    <t>ID#</t>
  </si>
  <si>
    <t>Telecentricity of System (depends on elvation for LGSWFS)</t>
  </si>
  <si>
    <t>Run-out of pupil due to rotary pick off</t>
  </si>
  <si>
    <t>Thermal/ Mechanical Flexure</t>
  </si>
  <si>
    <t>Chromatic Effects (not applicable to LGSWFS)</t>
  </si>
  <si>
    <t>LGS Beam Transport System</t>
  </si>
  <si>
    <t>Key Assumption: Ion Beam Coating losses 0.1% reflection and 1% transmission</t>
  </si>
  <si>
    <t>Element Name</t>
  </si>
  <si>
    <t>Number of Surfaces</t>
  </si>
  <si>
    <t>Reflec./Trans. per Surface</t>
  </si>
  <si>
    <t>Transmission</t>
  </si>
  <si>
    <t>% Cont.</t>
  </si>
  <si>
    <t>Comments</t>
  </si>
  <si>
    <t>TOTAL Transmission loss</t>
  </si>
  <si>
    <t>Keck Primary</t>
  </si>
  <si>
    <t>Keck Secondary</t>
  </si>
  <si>
    <t>Transmission Budget for full optical path PnS HOWFS</t>
  </si>
  <si>
    <t>Fold Mirror 1</t>
  </si>
  <si>
    <t>OAP1</t>
  </si>
  <si>
    <t>Woofer DM</t>
  </si>
  <si>
    <t>LGS dichroic</t>
  </si>
  <si>
    <t>Pick off fold 1</t>
  </si>
  <si>
    <t>Coll. Lens inside pick off</t>
  </si>
  <si>
    <t>Pick off fold 2</t>
  </si>
  <si>
    <t>Pick off fold 3</t>
  </si>
  <si>
    <t>Focusing lens (for 1:1 relay)</t>
  </si>
  <si>
    <t>Pick off mirror 4</t>
  </si>
  <si>
    <t>K Mirror assembly (3 surfaces)</t>
  </si>
  <si>
    <t>Collimator lens</t>
  </si>
  <si>
    <t>Relay lens 1</t>
  </si>
  <si>
    <t>Relay lens 2</t>
  </si>
  <si>
    <t>Focal Plane window</t>
  </si>
  <si>
    <t>Aspheric LGS focusing lens (also acts as window)</t>
  </si>
  <si>
    <t>Error Term 1c</t>
  </si>
  <si>
    <t>Error Term 2a</t>
  </si>
  <si>
    <t>Error Term 2b</t>
  </si>
  <si>
    <t>Starting point from WFE budget tool 1.45</t>
  </si>
  <si>
    <t>This short wavelength may be a new requirement - what T is needed?</t>
  </si>
  <si>
    <t>TBC from the SRD</t>
  </si>
  <si>
    <t>NGAO Flowdown Budget:</t>
  </si>
  <si>
    <t>Units</t>
  </si>
  <si>
    <t>Current Estimate</t>
  </si>
  <si>
    <t>RSS Remainder</t>
  </si>
  <si>
    <t>nm, RMS</t>
  </si>
  <si>
    <t>LODM to telescope pupil</t>
  </si>
  <si>
    <t>LODM to LOWFS (TT/TTFA)</t>
  </si>
  <si>
    <t>HODM to LOWFS DM</t>
  </si>
  <si>
    <t>HODM to LODM</t>
  </si>
  <si>
    <t>LGS tomo. WFS to lenslet to LODM</t>
  </si>
  <si>
    <t>LGS PnS lenslet to LODM</t>
  </si>
  <si>
    <t>LGS PnS lenslet to LOWFS DM</t>
  </si>
  <si>
    <t>TWFS lenslet pupil to LOWFS DM</t>
  </si>
  <si>
    <t>TWFS lenslet pupil to LOWFS/ TTFA lenslet pupil</t>
  </si>
  <si>
    <t>NGS WFS lenslet pupil to HODM</t>
  </si>
  <si>
    <t>Actuator-to-lenlet/ actuator-to-actuator geometry info. Not perfect</t>
  </si>
  <si>
    <t>Static non-common path wavefront error calibration</t>
  </si>
  <si>
    <t>milliseconds</t>
  </si>
  <si>
    <t>Term</t>
  </si>
  <si>
    <t>Laser guide star uplink transmission</t>
  </si>
  <si>
    <t>Laser guide star image quality</t>
  </si>
  <si>
    <t>unitless</t>
  </si>
  <si>
    <t>Calibration</t>
  </si>
  <si>
    <t>Bandwidth</t>
  </si>
  <si>
    <t>Measurement</t>
  </si>
  <si>
    <t>Science Transmission</t>
  </si>
  <si>
    <t>T_800nm</t>
  </si>
  <si>
    <t>T_1250nm</t>
  </si>
  <si>
    <t>T_600nm</t>
  </si>
  <si>
    <t>T_1650nm</t>
  </si>
  <si>
    <t>T_2250nm</t>
  </si>
  <si>
    <t>Emmissivity</t>
  </si>
  <si>
    <t>Science Emissivity</t>
  </si>
  <si>
    <t>Non common path</t>
  </si>
  <si>
    <t>milliarcseconds</t>
  </si>
  <si>
    <t>Non sidereal tracking during 600 sec exposure</t>
  </si>
  <si>
    <t>Dithering</t>
  </si>
  <si>
    <t>CogE</t>
  </si>
  <si>
    <t>Neyman</t>
  </si>
  <si>
    <t>LGS downlink transmission</t>
  </si>
  <si>
    <t>Kupke</t>
  </si>
  <si>
    <t>Velur</t>
  </si>
  <si>
    <t>Gavel</t>
  </si>
  <si>
    <t>Bouchez</t>
  </si>
  <si>
    <t>Contributed emmissivity above sky + telescope</t>
  </si>
  <si>
    <t>percentage</t>
  </si>
  <si>
    <t>N/A</t>
  </si>
  <si>
    <t>Wavefront Error / Ensquared Energy</t>
  </si>
  <si>
    <t>Observing Efficiency</t>
  </si>
  <si>
    <t>System Uptime</t>
  </si>
  <si>
    <t>High-contrast</t>
  </si>
  <si>
    <t>Astrometric precision</t>
  </si>
  <si>
    <t>Closed loop TT servo latency</t>
  </si>
  <si>
    <t>Closed loop HO servo latency</t>
  </si>
  <si>
    <t>Can likely revise this quantity downward toward ~25 nm (mostly in WFS calibration errors; MEMS DM errors are ~2 nm)</t>
  </si>
  <si>
    <t>This level has been achieved at Palomar using a modified Gerschberg-Saxton phase diversity algorithm</t>
  </si>
  <si>
    <t>Input vibrations</t>
  </si>
  <si>
    <t>Input vibration power spectrum</t>
  </si>
  <si>
    <t>mas^2/Hz</t>
  </si>
  <si>
    <t>Wizinowich</t>
  </si>
  <si>
    <t>LOWFS transmission</t>
  </si>
  <si>
    <t>LOWFS WFE</t>
  </si>
  <si>
    <t>Dekany</t>
  </si>
  <si>
    <t>LOWFS Sharpening</t>
  </si>
  <si>
    <t>Plate scale</t>
  </si>
  <si>
    <t>Allocate MTBF across major operational subsystems, initially</t>
  </si>
  <si>
    <t>&lt;&lt;--- These may not be the right wavelengths, but we are getting to the point of needing multi-color transmission values for the science path (these include K, H, and J, but maybe Z, Y,  i, and r are better than 800 nm and 600nm?)</t>
  </si>
  <si>
    <t>HOWFS NGS acquisition time</t>
  </si>
  <si>
    <t>LOWFS NGS acquisition time (various NGS brightness)</t>
  </si>
  <si>
    <t>HOWFS LGS acquisition time</t>
  </si>
  <si>
    <t>Telescope Pupil</t>
  </si>
  <si>
    <t>Tel. stimulus pupil</t>
  </si>
  <si>
    <t>LODM</t>
  </si>
  <si>
    <t>LOWFS HODM</t>
  </si>
  <si>
    <t>HODM</t>
  </si>
  <si>
    <t>LGS tomo. Lenslet</t>
  </si>
  <si>
    <t>LGS PnS lenslet</t>
  </si>
  <si>
    <t>LOWFS TT/TTFA</t>
  </si>
  <si>
    <t>TWFS</t>
  </si>
  <si>
    <t>NGS WFS</t>
  </si>
  <si>
    <t xml:space="preserve"> </t>
  </si>
  <si>
    <t>Error in nm</t>
  </si>
  <si>
    <t>Will be implement this mechanically on electronically (on-chip?)</t>
  </si>
  <si>
    <t>Dithering precision over 4 arcsec offset and return</t>
  </si>
  <si>
    <t>Assume TT loop closed after dither;
4 arcsec dither assumption based on expected size of LOWFS pickoff</t>
  </si>
  <si>
    <t>PnS HOWFS transmission</t>
  </si>
  <si>
    <t>PnS uplink transmission</t>
  </si>
  <si>
    <t>The static errors you can't correct with your 32x32 LOWFS MEMS; 
this effects the Strehl of the LOWFS PSF</t>
  </si>
  <si>
    <t>milliarcseconds, FWHM</t>
  </si>
  <si>
    <t>Closed loop PnS servo latency</t>
  </si>
  <si>
    <t>Low-order WFE</t>
  </si>
  <si>
    <t>microns at HOWFS lenslet</t>
  </si>
  <si>
    <t>Lenslet-to-lenslet pupil registration</t>
  </si>
  <si>
    <t>Johansson</t>
  </si>
  <si>
    <t>Focus/astigmatism Errors</t>
  </si>
  <si>
    <t>Mid-spatial frequency calibration errors</t>
  </si>
  <si>
    <t>Mid-spatial frequency atmospheric errors</t>
  </si>
  <si>
    <t>Aliasing</t>
  </si>
  <si>
    <t>Contribution from High-spatial frequency WFE</t>
  </si>
  <si>
    <t>Closed loop HO servo latency (high-contrast)</t>
  </si>
  <si>
    <t>Residual quasi-static speckle subtraction</t>
  </si>
  <si>
    <t>TBD</t>
  </si>
  <si>
    <t>This is the error is determining the zero-points (centroid offsets) in the LGS HOWFS that optimize the science wavefront flatness;
a same-magnitude allocation is made for the NGS HOWFS (should it be?)</t>
  </si>
  <si>
    <t>Need to update for B2C optical design</t>
  </si>
  <si>
    <t>0.32 (TBC)</t>
  </si>
  <si>
    <t>0.35 (TBC)</t>
  </si>
  <si>
    <t>Need to define total latency budget consistent with WFE budget assumption of maximum of ~45 Hz (TBC) closed-loop (-3db) PnS loop rejection.</t>
  </si>
  <si>
    <t>Reference SR phase high-contrast budget</t>
  </si>
  <si>
    <t>Error Term 1a</t>
  </si>
  <si>
    <t>Error Term 1b</t>
  </si>
  <si>
    <t>Make initial allocation from a higher efficiency budget</t>
  </si>
  <si>
    <t>MTBF(?)</t>
  </si>
  <si>
    <t>DM-to-HOWFS lenslets pupil registration</t>
  </si>
  <si>
    <t>Extragalactic science requires long exposures</t>
  </si>
  <si>
    <t>NCP pointing error during 3600 sec exposure</t>
  </si>
  <si>
    <t>Additional Notes / Assumptions</t>
  </si>
  <si>
    <t>Available Allocation</t>
  </si>
  <si>
    <t>Flowdown Tree</t>
  </si>
  <si>
    <t>Error Term 1</t>
  </si>
  <si>
    <t>Error Term 2</t>
  </si>
  <si>
    <t>Error Term 3</t>
  </si>
  <si>
    <t>Error Term 4</t>
  </si>
  <si>
    <t>Rationale</t>
  </si>
  <si>
    <t>Value</t>
  </si>
  <si>
    <t>Source Budget</t>
  </si>
  <si>
    <t>Section</t>
  </si>
  <si>
    <t>High-order WFE</t>
  </si>
  <si>
    <t>NGAO Flowdown Budgets Master List</t>
  </si>
  <si>
    <t>Quantity</t>
  </si>
  <si>
    <t>Uncorrectable AO system aberrations</t>
  </si>
  <si>
    <t>Need to define this error in a way consistent with WFE budget assumption that the tip/tilt servo has to reject 10 milliarcsecond rms jitter (all) at 29 Hz.  Actual power spectrum can use measured Keck jitter data.  After 29 Hz input is corrected by ~50Hz tip/tilt loop, residual error is ~0.11 milliarcseconds.  Could be loosened and not impact science result (e.g. 10 mas @ 29 Hz --&gt;&gt; 50 mas @ 29 Hz ????)</t>
  </si>
  <si>
    <t>Need to define total latency budget consistent with WFE budget assumption of maximum of ~75 Hz (TBC) closed-loop (-3db) TT rejection.</t>
  </si>
  <si>
    <t>Need to define total latency budget consistent with WFE budget assumption of maximum of ~85 Hz (TBC) closed-loop (-3db) TT rejection.</t>
  </si>
  <si>
    <t>Dynamical HOWFS zero-point calibration error (Residual TWFS error)</t>
  </si>
  <si>
    <r>
      <t xml:space="preserve">These are the errors in zero-point (centroid offsets) arising from LGS FWHM variations with time, that are </t>
    </r>
    <r>
      <rPr>
        <b/>
        <sz val="10"/>
        <rFont val="Verdana"/>
        <family val="0"/>
      </rPr>
      <t>not</t>
    </r>
    <r>
      <rPr>
        <sz val="10"/>
        <rFont val="Verdana"/>
        <family val="0"/>
      </rPr>
      <t xml:space="preserve"> corrected by the TWFS (due to either imperfect TWFS measurements, latency, or calibration errors)</t>
    </r>
  </si>
  <si>
    <t>From WFE budget tool 1.45</t>
  </si>
  <si>
    <t>There are many pupils to register; lets start with a good block diagram  Overall, impact of all pupil misregistration errors should result in less than 21 nm rms residual WFE in the science beam</t>
  </si>
  <si>
    <t>Go-to contro</t>
  </si>
  <si>
    <t>Go-to control errors</t>
  </si>
  <si>
    <t>Generous allocation used in mini-budget already in WFE budget tool 1.45</t>
  </si>
  <si>
    <t>Version 0.5</t>
  </si>
  <si>
    <t>R. Dekany</t>
  </si>
  <si>
    <t>2 (TBC)</t>
  </si>
  <si>
    <t>5 (TBC)</t>
  </si>
  <si>
    <t>Need requirement</t>
  </si>
  <si>
    <t>Allocation, TBC. Check if Don is accounting for this error</t>
  </si>
  <si>
    <t>lambda/50 optics (optics are spec'd at 633 nm)</t>
  </si>
  <si>
    <t>lambda (=1000)/40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</si>
</sst>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47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0"/>
    </font>
    <font>
      <sz val="16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4" fontId="0" fillId="33" borderId="0" xfId="0" applyNumberForma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/>
    </xf>
    <xf numFmtId="9" fontId="0" fillId="34" borderId="0" xfId="0" applyNumberFormat="1" applyFill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 horizontal="center" vertical="center" shrinkToFit="1"/>
    </xf>
    <xf numFmtId="2" fontId="0" fillId="0" borderId="0" xfId="0" applyNumberFormat="1" applyAlignment="1">
      <alignment horizontal="center" vertical="center" shrinkToFit="1"/>
    </xf>
    <xf numFmtId="2" fontId="0" fillId="35" borderId="0" xfId="0" applyNumberFormat="1" applyFill="1" applyAlignment="1">
      <alignment horizontal="center" vertical="center" shrinkToFit="1"/>
    </xf>
    <xf numFmtId="2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wrapText="1"/>
    </xf>
    <xf numFmtId="0" fontId="6" fillId="0" borderId="0" xfId="0" applyFont="1" applyAlignment="1">
      <alignment/>
    </xf>
    <xf numFmtId="165" fontId="0" fillId="0" borderId="0" xfId="0" applyNumberFormat="1" applyAlignment="1">
      <alignment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 horizontal="center" vertical="center" shrinkToFit="1"/>
    </xf>
    <xf numFmtId="2" fontId="0" fillId="36" borderId="0" xfId="0" applyNumberFormat="1" applyFill="1" applyAlignment="1">
      <alignment horizontal="center" vertical="center" shrinkToFit="1"/>
    </xf>
    <xf numFmtId="0" fontId="29" fillId="0" borderId="0" xfId="57">
      <alignment/>
      <protection/>
    </xf>
    <xf numFmtId="0" fontId="2" fillId="0" borderId="0" xfId="58" applyFont="1" applyAlignment="1">
      <alignment wrapText="1"/>
      <protection/>
    </xf>
    <xf numFmtId="0" fontId="0" fillId="0" borderId="0" xfId="58" applyAlignment="1">
      <alignment wrapText="1"/>
      <protection/>
    </xf>
    <xf numFmtId="0" fontId="2" fillId="0" borderId="0" xfId="58" applyFont="1" applyFill="1" applyAlignment="1">
      <alignment wrapText="1"/>
      <protection/>
    </xf>
    <xf numFmtId="0" fontId="9" fillId="0" borderId="0" xfId="57" applyFont="1">
      <alignment/>
      <protection/>
    </xf>
    <xf numFmtId="2" fontId="0" fillId="0" borderId="0" xfId="58" applyNumberFormat="1" applyAlignment="1">
      <alignment wrapText="1"/>
      <protection/>
    </xf>
    <xf numFmtId="2" fontId="0" fillId="36" borderId="0" xfId="58" applyNumberFormat="1" applyFill="1" applyAlignment="1">
      <alignment wrapText="1"/>
      <protection/>
    </xf>
    <xf numFmtId="0" fontId="0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2" fillId="35" borderId="0" xfId="58" applyFont="1" applyFill="1" applyAlignment="1">
      <alignment wrapText="1"/>
      <protection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0" fillId="38" borderId="0" xfId="0" applyFill="1" applyAlignment="1">
      <alignment/>
    </xf>
    <xf numFmtId="0" fontId="2" fillId="38" borderId="0" xfId="58" applyFont="1" applyFill="1" applyAlignment="1">
      <alignment wrapText="1"/>
      <protection/>
    </xf>
    <xf numFmtId="0" fontId="9" fillId="38" borderId="0" xfId="57" applyFont="1" applyFill="1">
      <alignment/>
      <protection/>
    </xf>
    <xf numFmtId="165" fontId="2" fillId="38" borderId="0" xfId="0" applyNumberFormat="1" applyFont="1" applyFill="1" applyAlignment="1">
      <alignment/>
    </xf>
    <xf numFmtId="166" fontId="2" fillId="38" borderId="0" xfId="0" applyNumberFormat="1" applyFont="1" applyFill="1" applyAlignment="1">
      <alignment/>
    </xf>
    <xf numFmtId="0" fontId="0" fillId="38" borderId="0" xfId="0" applyFont="1" applyFill="1" applyAlignment="1">
      <alignment wrapText="1" shrinkToFit="1"/>
    </xf>
    <xf numFmtId="0" fontId="0" fillId="0" borderId="0" xfId="0" applyFont="1" applyAlignment="1">
      <alignment/>
    </xf>
    <xf numFmtId="0" fontId="2" fillId="38" borderId="0" xfId="0" applyFont="1" applyFill="1" applyAlignment="1">
      <alignment/>
    </xf>
    <xf numFmtId="0" fontId="0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ill>
        <patternFill>
          <bgColor indexed="50"/>
        </patternFill>
      </fill>
    </dxf>
    <dxf>
      <fill>
        <patternFill>
          <bgColor indexed="25"/>
        </patternFill>
      </fill>
    </dxf>
    <dxf>
      <fill>
        <patternFill>
          <bgColor indexed="2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13</xdr:row>
      <xdr:rowOff>0</xdr:rowOff>
    </xdr:from>
    <xdr:to>
      <xdr:col>47</xdr:col>
      <xdr:colOff>9525</xdr:colOff>
      <xdr:row>15</xdr:row>
      <xdr:rowOff>0</xdr:rowOff>
    </xdr:to>
    <xdr:sp textlink="F13">
      <xdr:nvSpPr>
        <xdr:cNvPr id="1" name="AutoShape 1"/>
        <xdr:cNvSpPr>
          <a:spLocks/>
        </xdr:cNvSpPr>
      </xdr:nvSpPr>
      <xdr:spPr>
        <a:xfrm>
          <a:off x="12601575" y="2190750"/>
          <a:ext cx="1438275" cy="3238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Current Estimate    31</a:t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24</xdr:col>
      <xdr:colOff>0</xdr:colOff>
      <xdr:row>22</xdr:row>
      <xdr:rowOff>0</xdr:rowOff>
    </xdr:to>
    <xdr:sp textlink="F14">
      <xdr:nvSpPr>
        <xdr:cNvPr id="2" name="AutoShape 13"/>
        <xdr:cNvSpPr>
          <a:spLocks/>
        </xdr:cNvSpPr>
      </xdr:nvSpPr>
      <xdr:spPr>
        <a:xfrm>
          <a:off x="9029700" y="3324225"/>
          <a:ext cx="1714500" cy="3238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Error Term 1  7</a:t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42</xdr:col>
      <xdr:colOff>9525</xdr:colOff>
      <xdr:row>20</xdr:row>
      <xdr:rowOff>0</xdr:rowOff>
    </xdr:to>
    <xdr:sp>
      <xdr:nvSpPr>
        <xdr:cNvPr id="3" name="AutoShape 14"/>
        <xdr:cNvSpPr>
          <a:spLocks/>
        </xdr:cNvSpPr>
      </xdr:nvSpPr>
      <xdr:spPr>
        <a:xfrm rot="5400000">
          <a:off x="9886950" y="2514600"/>
          <a:ext cx="3438525" cy="809625"/>
        </a:xfrm>
        <a:prstGeom prst="bentConnector3">
          <a:avLst>
            <a:gd name="adj" fmla="val 4923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24</xdr:col>
      <xdr:colOff>0</xdr:colOff>
      <xdr:row>29</xdr:row>
      <xdr:rowOff>0</xdr:rowOff>
    </xdr:to>
    <xdr:sp textlink="F16">
      <xdr:nvSpPr>
        <xdr:cNvPr id="4" name="AutoShape 15"/>
        <xdr:cNvSpPr>
          <a:spLocks/>
        </xdr:cNvSpPr>
      </xdr:nvSpPr>
      <xdr:spPr>
        <a:xfrm>
          <a:off x="8886825" y="4457700"/>
          <a:ext cx="1857375" cy="3238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Error Term 1b 6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24</xdr:col>
      <xdr:colOff>0</xdr:colOff>
      <xdr:row>26</xdr:row>
      <xdr:rowOff>0</xdr:rowOff>
    </xdr:to>
    <xdr:sp textlink="F15">
      <xdr:nvSpPr>
        <xdr:cNvPr id="5" name="AutoShape 16"/>
        <xdr:cNvSpPr>
          <a:spLocks/>
        </xdr:cNvSpPr>
      </xdr:nvSpPr>
      <xdr:spPr>
        <a:xfrm>
          <a:off x="8886825" y="3971925"/>
          <a:ext cx="1857375" cy="3238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Error Term 1a 3</a:t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9525</xdr:colOff>
      <xdr:row>25</xdr:row>
      <xdr:rowOff>0</xdr:rowOff>
    </xdr:to>
    <xdr:sp>
      <xdr:nvSpPr>
        <xdr:cNvPr id="6" name="AutoShape 17"/>
        <xdr:cNvSpPr>
          <a:spLocks/>
        </xdr:cNvSpPr>
      </xdr:nvSpPr>
      <xdr:spPr>
        <a:xfrm>
          <a:off x="10744200" y="3486150"/>
          <a:ext cx="9525" cy="647700"/>
        </a:xfrm>
        <a:prstGeom prst="bentConnector3">
          <a:avLst>
            <a:gd name="adj" fmla="val 18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9525</xdr:colOff>
      <xdr:row>28</xdr:row>
      <xdr:rowOff>0</xdr:rowOff>
    </xdr:to>
    <xdr:sp>
      <xdr:nvSpPr>
        <xdr:cNvPr id="7" name="AutoShape 18"/>
        <xdr:cNvSpPr>
          <a:spLocks/>
        </xdr:cNvSpPr>
      </xdr:nvSpPr>
      <xdr:spPr>
        <a:xfrm>
          <a:off x="10744200" y="3486150"/>
          <a:ext cx="9525" cy="1133475"/>
        </a:xfrm>
        <a:prstGeom prst="bentConnector3">
          <a:avLst>
            <a:gd name="adj" fmla="val 18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24</xdr:col>
      <xdr:colOff>0</xdr:colOff>
      <xdr:row>32</xdr:row>
      <xdr:rowOff>0</xdr:rowOff>
    </xdr:to>
    <xdr:sp textlink="F17">
      <xdr:nvSpPr>
        <xdr:cNvPr id="8" name="AutoShape 19"/>
        <xdr:cNvSpPr>
          <a:spLocks/>
        </xdr:cNvSpPr>
      </xdr:nvSpPr>
      <xdr:spPr>
        <a:xfrm>
          <a:off x="8886825" y="4943475"/>
          <a:ext cx="1857375" cy="3238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Error Term 1c 1</a:t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9525</xdr:colOff>
      <xdr:row>31</xdr:row>
      <xdr:rowOff>0</xdr:rowOff>
    </xdr:to>
    <xdr:sp>
      <xdr:nvSpPr>
        <xdr:cNvPr id="9" name="AutoShape 20"/>
        <xdr:cNvSpPr>
          <a:spLocks/>
        </xdr:cNvSpPr>
      </xdr:nvSpPr>
      <xdr:spPr>
        <a:xfrm>
          <a:off x="10744200" y="3486150"/>
          <a:ext cx="9525" cy="1619250"/>
        </a:xfrm>
        <a:prstGeom prst="bentConnector3">
          <a:avLst>
            <a:gd name="adj" fmla="val 18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27</xdr:col>
      <xdr:colOff>0</xdr:colOff>
      <xdr:row>20</xdr:row>
      <xdr:rowOff>0</xdr:rowOff>
    </xdr:from>
    <xdr:to>
      <xdr:col>39</xdr:col>
      <xdr:colOff>9525</xdr:colOff>
      <xdr:row>22</xdr:row>
      <xdr:rowOff>0</xdr:rowOff>
    </xdr:to>
    <xdr:sp textlink="F18">
      <xdr:nvSpPr>
        <xdr:cNvPr id="10" name="AutoShape 21"/>
        <xdr:cNvSpPr>
          <a:spLocks/>
        </xdr:cNvSpPr>
      </xdr:nvSpPr>
      <xdr:spPr>
        <a:xfrm>
          <a:off x="11172825" y="3324225"/>
          <a:ext cx="1724025" cy="3238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Error Term 2  27</a:t>
          </a:r>
        </a:p>
      </xdr:txBody>
    </xdr:sp>
    <xdr:clientData/>
  </xdr:twoCellAnchor>
  <xdr:twoCellAnchor>
    <xdr:from>
      <xdr:col>33</xdr:col>
      <xdr:colOff>9525</xdr:colOff>
      <xdr:row>15</xdr:row>
      <xdr:rowOff>0</xdr:rowOff>
    </xdr:from>
    <xdr:to>
      <xdr:col>42</xdr:col>
      <xdr:colOff>9525</xdr:colOff>
      <xdr:row>20</xdr:row>
      <xdr:rowOff>0</xdr:rowOff>
    </xdr:to>
    <xdr:sp>
      <xdr:nvSpPr>
        <xdr:cNvPr id="11" name="AutoShape 22"/>
        <xdr:cNvSpPr>
          <a:spLocks/>
        </xdr:cNvSpPr>
      </xdr:nvSpPr>
      <xdr:spPr>
        <a:xfrm rot="5400000">
          <a:off x="12039600" y="2514600"/>
          <a:ext cx="1285875" cy="809625"/>
        </a:xfrm>
        <a:prstGeom prst="bentConnector3">
          <a:avLst>
            <a:gd name="adj" fmla="val 4923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42</xdr:col>
      <xdr:colOff>0</xdr:colOff>
      <xdr:row>20</xdr:row>
      <xdr:rowOff>0</xdr:rowOff>
    </xdr:from>
    <xdr:to>
      <xdr:col>54</xdr:col>
      <xdr:colOff>0</xdr:colOff>
      <xdr:row>22</xdr:row>
      <xdr:rowOff>0</xdr:rowOff>
    </xdr:to>
    <xdr:sp textlink="F21">
      <xdr:nvSpPr>
        <xdr:cNvPr id="12" name="AutoShape 23"/>
        <xdr:cNvSpPr>
          <a:spLocks/>
        </xdr:cNvSpPr>
      </xdr:nvSpPr>
      <xdr:spPr>
        <a:xfrm>
          <a:off x="13315950" y="3324225"/>
          <a:ext cx="1714500" cy="3238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Error Term 3  14</a:t>
          </a:r>
        </a:p>
      </xdr:txBody>
    </xdr:sp>
    <xdr:clientData/>
  </xdr:twoCellAnchor>
  <xdr:twoCellAnchor>
    <xdr:from>
      <xdr:col>42</xdr:col>
      <xdr:colOff>9525</xdr:colOff>
      <xdr:row>15</xdr:row>
      <xdr:rowOff>0</xdr:rowOff>
    </xdr:from>
    <xdr:to>
      <xdr:col>48</xdr:col>
      <xdr:colOff>0</xdr:colOff>
      <xdr:row>20</xdr:row>
      <xdr:rowOff>0</xdr:rowOff>
    </xdr:to>
    <xdr:sp>
      <xdr:nvSpPr>
        <xdr:cNvPr id="13" name="AutoShape 24"/>
        <xdr:cNvSpPr>
          <a:spLocks/>
        </xdr:cNvSpPr>
      </xdr:nvSpPr>
      <xdr:spPr>
        <a:xfrm rot="16200000" flipH="1">
          <a:off x="13325475" y="2514600"/>
          <a:ext cx="847725" cy="809625"/>
        </a:xfrm>
        <a:prstGeom prst="bentConnector3">
          <a:avLst>
            <a:gd name="adj" fmla="val 4923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57</xdr:col>
      <xdr:colOff>0</xdr:colOff>
      <xdr:row>20</xdr:row>
      <xdr:rowOff>0</xdr:rowOff>
    </xdr:from>
    <xdr:to>
      <xdr:col>69</xdr:col>
      <xdr:colOff>0</xdr:colOff>
      <xdr:row>22</xdr:row>
      <xdr:rowOff>0</xdr:rowOff>
    </xdr:to>
    <xdr:sp textlink="F22">
      <xdr:nvSpPr>
        <xdr:cNvPr id="14" name="AutoShape 25"/>
        <xdr:cNvSpPr>
          <a:spLocks/>
        </xdr:cNvSpPr>
      </xdr:nvSpPr>
      <xdr:spPr>
        <a:xfrm>
          <a:off x="15459075" y="3324225"/>
          <a:ext cx="1714500" cy="3238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Error Term 4  3</a:t>
          </a:r>
        </a:p>
      </xdr:txBody>
    </xdr:sp>
    <xdr:clientData/>
  </xdr:twoCellAnchor>
  <xdr:twoCellAnchor>
    <xdr:from>
      <xdr:col>42</xdr:col>
      <xdr:colOff>9525</xdr:colOff>
      <xdr:row>15</xdr:row>
      <xdr:rowOff>0</xdr:rowOff>
    </xdr:from>
    <xdr:to>
      <xdr:col>63</xdr:col>
      <xdr:colOff>0</xdr:colOff>
      <xdr:row>20</xdr:row>
      <xdr:rowOff>0</xdr:rowOff>
    </xdr:to>
    <xdr:sp>
      <xdr:nvSpPr>
        <xdr:cNvPr id="15" name="AutoShape 26"/>
        <xdr:cNvSpPr>
          <a:spLocks/>
        </xdr:cNvSpPr>
      </xdr:nvSpPr>
      <xdr:spPr>
        <a:xfrm rot="16200000" flipH="1">
          <a:off x="13325475" y="2514600"/>
          <a:ext cx="2990850" cy="809625"/>
        </a:xfrm>
        <a:prstGeom prst="bentConnector3">
          <a:avLst>
            <a:gd name="adj" fmla="val 4923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26</xdr:col>
      <xdr:colOff>9525</xdr:colOff>
      <xdr:row>27</xdr:row>
      <xdr:rowOff>0</xdr:rowOff>
    </xdr:from>
    <xdr:to>
      <xdr:col>39</xdr:col>
      <xdr:colOff>9525</xdr:colOff>
      <xdr:row>29</xdr:row>
      <xdr:rowOff>0</xdr:rowOff>
    </xdr:to>
    <xdr:sp textlink="F20">
      <xdr:nvSpPr>
        <xdr:cNvPr id="16" name="AutoShape -1021"/>
        <xdr:cNvSpPr>
          <a:spLocks/>
        </xdr:cNvSpPr>
      </xdr:nvSpPr>
      <xdr:spPr>
        <a:xfrm>
          <a:off x="11039475" y="4457700"/>
          <a:ext cx="1857375" cy="3238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Error Term 2b 21</a:t>
          </a:r>
        </a:p>
      </xdr:txBody>
    </xdr:sp>
    <xdr:clientData/>
  </xdr:twoCellAnchor>
  <xdr:twoCellAnchor>
    <xdr:from>
      <xdr:col>26</xdr:col>
      <xdr:colOff>9525</xdr:colOff>
      <xdr:row>24</xdr:row>
      <xdr:rowOff>0</xdr:rowOff>
    </xdr:from>
    <xdr:to>
      <xdr:col>39</xdr:col>
      <xdr:colOff>9525</xdr:colOff>
      <xdr:row>26</xdr:row>
      <xdr:rowOff>0</xdr:rowOff>
    </xdr:to>
    <xdr:sp textlink="F19">
      <xdr:nvSpPr>
        <xdr:cNvPr id="17" name="AutoShape -1019"/>
        <xdr:cNvSpPr>
          <a:spLocks/>
        </xdr:cNvSpPr>
      </xdr:nvSpPr>
      <xdr:spPr>
        <a:xfrm>
          <a:off x="11039475" y="3971925"/>
          <a:ext cx="1857375" cy="3238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Error Term 2a 17</a:t>
          </a:r>
        </a:p>
      </xdr:txBody>
    </xdr:sp>
    <xdr:clientData/>
  </xdr:twoCellAnchor>
  <xdr:twoCellAnchor>
    <xdr:from>
      <xdr:col>39</xdr:col>
      <xdr:colOff>9525</xdr:colOff>
      <xdr:row>21</xdr:row>
      <xdr:rowOff>0</xdr:rowOff>
    </xdr:from>
    <xdr:to>
      <xdr:col>39</xdr:col>
      <xdr:colOff>19050</xdr:colOff>
      <xdr:row>25</xdr:row>
      <xdr:rowOff>0</xdr:rowOff>
    </xdr:to>
    <xdr:sp>
      <xdr:nvSpPr>
        <xdr:cNvPr id="18" name="AutoShape 28"/>
        <xdr:cNvSpPr>
          <a:spLocks/>
        </xdr:cNvSpPr>
      </xdr:nvSpPr>
      <xdr:spPr>
        <a:xfrm>
          <a:off x="12896850" y="3486150"/>
          <a:ext cx="9525" cy="647700"/>
        </a:xfrm>
        <a:prstGeom prst="bentConnector3">
          <a:avLst>
            <a:gd name="adj" fmla="val 18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39</xdr:col>
      <xdr:colOff>9525</xdr:colOff>
      <xdr:row>21</xdr:row>
      <xdr:rowOff>0</xdr:rowOff>
    </xdr:from>
    <xdr:to>
      <xdr:col>39</xdr:col>
      <xdr:colOff>19050</xdr:colOff>
      <xdr:row>28</xdr:row>
      <xdr:rowOff>0</xdr:rowOff>
    </xdr:to>
    <xdr:sp>
      <xdr:nvSpPr>
        <xdr:cNvPr id="19" name="AutoShape 29"/>
        <xdr:cNvSpPr>
          <a:spLocks/>
        </xdr:cNvSpPr>
      </xdr:nvSpPr>
      <xdr:spPr>
        <a:xfrm>
          <a:off x="12896850" y="3486150"/>
          <a:ext cx="9525" cy="1133475"/>
        </a:xfrm>
        <a:prstGeom prst="bentConnector3">
          <a:avLst>
            <a:gd name="adj" fmla="val 18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400050</xdr:colOff>
      <xdr:row>0</xdr:row>
      <xdr:rowOff>38100</xdr:rowOff>
    </xdr:from>
    <xdr:to>
      <xdr:col>17</xdr:col>
      <xdr:colOff>514350</xdr:colOff>
      <xdr:row>30</xdr:row>
      <xdr:rowOff>47625</xdr:rowOff>
    </xdr:to>
    <xdr:pic>
      <xdr:nvPicPr>
        <xdr:cNvPr id="1" name="Picture 72"/>
        <xdr:cNvPicPr preferRelativeResize="1">
          <a:picLocks noChangeAspect="1"/>
        </xdr:cNvPicPr>
      </xdr:nvPicPr>
      <xdr:blipFill>
        <a:blip r:embed="rId1"/>
        <a:srcRect l="16824" t="9339" r="1869" b="14010"/>
        <a:stretch>
          <a:fillRect/>
        </a:stretch>
      </xdr:blipFill>
      <xdr:spPr>
        <a:xfrm>
          <a:off x="12411075" y="38100"/>
          <a:ext cx="5972175" cy="4476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6"/>
  <sheetViews>
    <sheetView zoomScale="75" zoomScaleNormal="75" zoomScalePageLayoutView="0" workbookViewId="0" topLeftCell="A1">
      <selection activeCell="H14" sqref="H14"/>
    </sheetView>
  </sheetViews>
  <sheetFormatPr defaultColWidth="11.00390625" defaultRowHeight="12.75"/>
  <cols>
    <col min="1" max="1" width="18.125" style="0" customWidth="1"/>
    <col min="2" max="2" width="16.375" style="7" bestFit="1" customWidth="1"/>
    <col min="3" max="3" width="15.875" style="7" customWidth="1"/>
    <col min="4" max="4" width="36.25390625" style="7" bestFit="1" customWidth="1"/>
    <col min="5" max="5" width="9.875" style="0" customWidth="1"/>
    <col min="6" max="6" width="22.625" style="0" bestFit="1" customWidth="1"/>
    <col min="7" max="7" width="9.875" style="0" bestFit="1" customWidth="1"/>
    <col min="8" max="8" width="30.25390625" style="7" bestFit="1" customWidth="1"/>
    <col min="9" max="9" width="57.375" style="7" bestFit="1" customWidth="1"/>
  </cols>
  <sheetData>
    <row r="1" ht="12.75"/>
    <row r="2" spans="1:6" ht="19.5">
      <c r="A2" s="1" t="s">
        <v>267</v>
      </c>
      <c r="B2" s="6"/>
      <c r="C2" s="6"/>
      <c r="D2" s="6"/>
      <c r="E2" s="1"/>
      <c r="F2" s="1"/>
    </row>
    <row r="3" spans="1:2" ht="12.75">
      <c r="A3" t="s">
        <v>280</v>
      </c>
      <c r="B3" s="7" t="s">
        <v>281</v>
      </c>
    </row>
    <row r="4" spans="1:9" ht="25.5">
      <c r="A4" s="13" t="s">
        <v>264</v>
      </c>
      <c r="B4" s="14" t="s">
        <v>265</v>
      </c>
      <c r="C4" s="14" t="s">
        <v>158</v>
      </c>
      <c r="D4" s="14" t="s">
        <v>268</v>
      </c>
      <c r="E4" s="15" t="s">
        <v>89</v>
      </c>
      <c r="F4" s="13" t="s">
        <v>141</v>
      </c>
      <c r="G4" s="13" t="s">
        <v>177</v>
      </c>
      <c r="H4" s="14" t="s">
        <v>262</v>
      </c>
      <c r="I4" s="14" t="s">
        <v>255</v>
      </c>
    </row>
    <row r="5" ht="12.75">
      <c r="E5" s="8"/>
    </row>
    <row r="6" spans="1:7" ht="25.5">
      <c r="A6" s="5" t="s">
        <v>187</v>
      </c>
      <c r="B6" s="7" t="s">
        <v>266</v>
      </c>
      <c r="C6" s="7" t="s">
        <v>164</v>
      </c>
      <c r="D6" s="7" t="s">
        <v>159</v>
      </c>
      <c r="E6" s="8">
        <v>0.75</v>
      </c>
      <c r="F6" t="s">
        <v>161</v>
      </c>
      <c r="G6" t="s">
        <v>178</v>
      </c>
    </row>
    <row r="7" spans="1:8" ht="12.75">
      <c r="A7" s="7"/>
      <c r="C7" s="7" t="s">
        <v>164</v>
      </c>
      <c r="D7" s="7" t="s">
        <v>160</v>
      </c>
      <c r="E7" s="8">
        <v>900</v>
      </c>
      <c r="F7" t="s">
        <v>228</v>
      </c>
      <c r="G7" t="s">
        <v>178</v>
      </c>
      <c r="H7" s="7" t="s">
        <v>275</v>
      </c>
    </row>
    <row r="8" spans="1:8" ht="25.5">
      <c r="A8" s="7"/>
      <c r="C8" s="7" t="s">
        <v>164</v>
      </c>
      <c r="D8" s="7" t="s">
        <v>179</v>
      </c>
      <c r="E8" s="8">
        <v>0.35</v>
      </c>
      <c r="F8" t="s">
        <v>161</v>
      </c>
      <c r="G8" t="s">
        <v>180</v>
      </c>
      <c r="H8" s="7" t="s">
        <v>137</v>
      </c>
    </row>
    <row r="9" spans="1:9" ht="38.25">
      <c r="A9" s="7"/>
      <c r="C9" s="7" t="s">
        <v>163</v>
      </c>
      <c r="D9" s="7" t="s">
        <v>193</v>
      </c>
      <c r="E9" s="8" t="s">
        <v>241</v>
      </c>
      <c r="F9" t="s">
        <v>157</v>
      </c>
      <c r="G9" t="s">
        <v>182</v>
      </c>
      <c r="I9" s="7" t="s">
        <v>272</v>
      </c>
    </row>
    <row r="10" spans="1:9" ht="38.25">
      <c r="A10" s="7"/>
      <c r="C10" s="7" t="s">
        <v>277</v>
      </c>
      <c r="D10" s="7" t="s">
        <v>278</v>
      </c>
      <c r="E10" s="8">
        <v>38</v>
      </c>
      <c r="F10" t="s">
        <v>144</v>
      </c>
      <c r="G10" s="7" t="s">
        <v>202</v>
      </c>
      <c r="H10" s="7" t="s">
        <v>279</v>
      </c>
      <c r="I10" s="7" t="s">
        <v>194</v>
      </c>
    </row>
    <row r="11" spans="1:7" ht="12.75">
      <c r="A11" s="7"/>
      <c r="C11" s="7" t="s">
        <v>162</v>
      </c>
      <c r="D11" s="7" t="s">
        <v>86</v>
      </c>
      <c r="E11" s="8">
        <v>15</v>
      </c>
      <c r="F11" t="s">
        <v>144</v>
      </c>
      <c r="G11" t="s">
        <v>199</v>
      </c>
    </row>
    <row r="12" spans="1:7" ht="12.75">
      <c r="A12" s="7"/>
      <c r="C12" s="7" t="s">
        <v>162</v>
      </c>
      <c r="D12" s="7" t="s">
        <v>269</v>
      </c>
      <c r="E12" s="8">
        <v>10</v>
      </c>
      <c r="F12" t="s">
        <v>144</v>
      </c>
      <c r="G12" t="s">
        <v>180</v>
      </c>
    </row>
    <row r="13" spans="1:7" ht="12.75">
      <c r="A13" s="7"/>
      <c r="C13" s="7" t="s">
        <v>162</v>
      </c>
      <c r="D13" s="7" t="s">
        <v>87</v>
      </c>
      <c r="E13" s="8">
        <v>10</v>
      </c>
      <c r="F13" t="s">
        <v>144</v>
      </c>
      <c r="G13" t="s">
        <v>88</v>
      </c>
    </row>
    <row r="14" spans="1:9" ht="39" customHeight="1">
      <c r="A14" s="7"/>
      <c r="C14" s="7" t="s">
        <v>162</v>
      </c>
      <c r="D14" s="7" t="s">
        <v>156</v>
      </c>
      <c r="E14" s="8">
        <v>25</v>
      </c>
      <c r="F14" t="s">
        <v>144</v>
      </c>
      <c r="G14" t="s">
        <v>180</v>
      </c>
      <c r="H14" s="7" t="s">
        <v>195</v>
      </c>
      <c r="I14" s="7" t="s">
        <v>242</v>
      </c>
    </row>
    <row r="15" spans="1:9" ht="38.25">
      <c r="A15" s="7"/>
      <c r="C15" s="7" t="s">
        <v>162</v>
      </c>
      <c r="D15" s="7" t="s">
        <v>252</v>
      </c>
      <c r="E15" s="8" t="s">
        <v>241</v>
      </c>
      <c r="F15" t="s">
        <v>231</v>
      </c>
      <c r="G15" t="s">
        <v>181</v>
      </c>
      <c r="I15" s="7" t="s">
        <v>276</v>
      </c>
    </row>
    <row r="16" spans="1:9" ht="38.25">
      <c r="A16" s="7"/>
      <c r="C16" s="7" t="s">
        <v>162</v>
      </c>
      <c r="D16" s="7" t="s">
        <v>232</v>
      </c>
      <c r="E16" s="8" t="s">
        <v>241</v>
      </c>
      <c r="F16" t="s">
        <v>231</v>
      </c>
      <c r="G16" t="s">
        <v>181</v>
      </c>
      <c r="I16" s="7" t="s">
        <v>276</v>
      </c>
    </row>
    <row r="17" spans="1:5" ht="12.75">
      <c r="A17" s="7"/>
      <c r="E17" s="8"/>
    </row>
    <row r="18" spans="1:7" ht="25.5">
      <c r="A18" s="7"/>
      <c r="B18" s="7" t="s">
        <v>234</v>
      </c>
      <c r="C18" s="7" t="s">
        <v>164</v>
      </c>
      <c r="D18" s="7" t="s">
        <v>201</v>
      </c>
      <c r="E18" s="8">
        <v>25</v>
      </c>
      <c r="F18" t="s">
        <v>144</v>
      </c>
      <c r="G18" t="s">
        <v>202</v>
      </c>
    </row>
    <row r="19" spans="1:5" ht="12.75">
      <c r="A19" s="7"/>
      <c r="E19" s="8"/>
    </row>
    <row r="20" spans="1:9" ht="25.5">
      <c r="A20" s="7"/>
      <c r="B20" s="7" t="s">
        <v>230</v>
      </c>
      <c r="C20" s="7" t="s">
        <v>164</v>
      </c>
      <c r="D20" s="7" t="s">
        <v>200</v>
      </c>
      <c r="E20" s="8" t="s">
        <v>244</v>
      </c>
      <c r="F20" t="s">
        <v>161</v>
      </c>
      <c r="G20" t="s">
        <v>180</v>
      </c>
      <c r="H20" s="7" t="s">
        <v>137</v>
      </c>
      <c r="I20" s="7" t="s">
        <v>243</v>
      </c>
    </row>
    <row r="21" spans="1:9" ht="38.25">
      <c r="A21" s="7"/>
      <c r="C21" s="7" t="s">
        <v>163</v>
      </c>
      <c r="D21" s="7" t="s">
        <v>192</v>
      </c>
      <c r="E21" s="8" t="s">
        <v>241</v>
      </c>
      <c r="F21" t="s">
        <v>157</v>
      </c>
      <c r="G21" t="s">
        <v>182</v>
      </c>
      <c r="I21" s="7" t="s">
        <v>271</v>
      </c>
    </row>
    <row r="22" spans="1:9" ht="89.25">
      <c r="A22" s="7"/>
      <c r="C22" s="7" t="s">
        <v>196</v>
      </c>
      <c r="D22" s="7" t="s">
        <v>197</v>
      </c>
      <c r="E22" s="8" t="s">
        <v>241</v>
      </c>
      <c r="F22" t="s">
        <v>198</v>
      </c>
      <c r="G22" t="s">
        <v>199</v>
      </c>
      <c r="I22" s="7" t="s">
        <v>270</v>
      </c>
    </row>
    <row r="23" spans="1:8" ht="25.5">
      <c r="A23" s="7"/>
      <c r="C23" s="7" t="s">
        <v>173</v>
      </c>
      <c r="D23" s="22" t="s">
        <v>254</v>
      </c>
      <c r="E23" s="9">
        <v>10</v>
      </c>
      <c r="F23" t="s">
        <v>174</v>
      </c>
      <c r="G23" t="s">
        <v>181</v>
      </c>
      <c r="H23" s="7" t="s">
        <v>253</v>
      </c>
    </row>
    <row r="24" spans="1:9" ht="25.5">
      <c r="A24" s="7"/>
      <c r="C24" s="7" t="s">
        <v>173</v>
      </c>
      <c r="D24" s="7" t="s">
        <v>175</v>
      </c>
      <c r="E24" s="8" t="s">
        <v>282</v>
      </c>
      <c r="F24" t="s">
        <v>174</v>
      </c>
      <c r="G24" t="s">
        <v>181</v>
      </c>
      <c r="H24" s="7" t="s">
        <v>92</v>
      </c>
      <c r="I24" s="7" t="s">
        <v>222</v>
      </c>
    </row>
    <row r="25" spans="1:9" ht="38.25">
      <c r="A25" s="7"/>
      <c r="C25" s="7" t="s">
        <v>176</v>
      </c>
      <c r="D25" s="7" t="s">
        <v>223</v>
      </c>
      <c r="E25" s="8" t="s">
        <v>283</v>
      </c>
      <c r="F25" t="s">
        <v>174</v>
      </c>
      <c r="G25" t="s">
        <v>181</v>
      </c>
      <c r="H25" s="7" t="s">
        <v>92</v>
      </c>
      <c r="I25" s="7" t="s">
        <v>224</v>
      </c>
    </row>
    <row r="26" spans="1:9" ht="51">
      <c r="A26" s="7"/>
      <c r="C26" s="7" t="s">
        <v>162</v>
      </c>
      <c r="D26" s="7" t="s">
        <v>273</v>
      </c>
      <c r="E26" s="8">
        <v>40</v>
      </c>
      <c r="F26" t="s">
        <v>144</v>
      </c>
      <c r="G26" t="s">
        <v>202</v>
      </c>
      <c r="H26" s="7" t="s">
        <v>137</v>
      </c>
      <c r="I26" s="7" t="s">
        <v>274</v>
      </c>
    </row>
    <row r="27" spans="1:5" ht="12.75">
      <c r="A27" s="7"/>
      <c r="E27" s="8"/>
    </row>
    <row r="28" spans="1:9" ht="25.5">
      <c r="A28" s="5" t="s">
        <v>203</v>
      </c>
      <c r="B28" s="7" t="s">
        <v>201</v>
      </c>
      <c r="C28" s="7" t="s">
        <v>164</v>
      </c>
      <c r="D28" s="7" t="s">
        <v>225</v>
      </c>
      <c r="E28" s="8" t="s">
        <v>245</v>
      </c>
      <c r="F28" t="s">
        <v>161</v>
      </c>
      <c r="G28" t="s">
        <v>181</v>
      </c>
      <c r="H28" s="7" t="s">
        <v>137</v>
      </c>
      <c r="I28" s="7" t="s">
        <v>243</v>
      </c>
    </row>
    <row r="29" spans="1:8" ht="25.5">
      <c r="A29" s="7"/>
      <c r="C29" s="7" t="s">
        <v>164</v>
      </c>
      <c r="D29" s="7" t="s">
        <v>226</v>
      </c>
      <c r="E29" s="8">
        <v>0.75</v>
      </c>
      <c r="F29" t="s">
        <v>161</v>
      </c>
      <c r="G29" t="s">
        <v>178</v>
      </c>
      <c r="H29" s="7" t="s">
        <v>137</v>
      </c>
    </row>
    <row r="30" spans="1:9" ht="38.25">
      <c r="A30" s="7"/>
      <c r="C30" s="7" t="s">
        <v>163</v>
      </c>
      <c r="D30" s="7" t="s">
        <v>229</v>
      </c>
      <c r="E30" s="8" t="s">
        <v>241</v>
      </c>
      <c r="F30" t="s">
        <v>157</v>
      </c>
      <c r="G30" t="s">
        <v>182</v>
      </c>
      <c r="I30" s="7" t="s">
        <v>246</v>
      </c>
    </row>
    <row r="31" spans="1:9" ht="38.25">
      <c r="A31" s="7"/>
      <c r="C31" s="7" t="s">
        <v>162</v>
      </c>
      <c r="D31" s="7" t="s">
        <v>85</v>
      </c>
      <c r="E31" s="8">
        <v>30</v>
      </c>
      <c r="F31" t="s">
        <v>144</v>
      </c>
      <c r="G31" s="7" t="s">
        <v>181</v>
      </c>
      <c r="H31" s="7" t="s">
        <v>137</v>
      </c>
      <c r="I31" s="7" t="s">
        <v>227</v>
      </c>
    </row>
    <row r="32" spans="1:5" ht="12.75">
      <c r="A32" s="7"/>
      <c r="E32" s="8"/>
    </row>
    <row r="33" spans="1:9" ht="25.5">
      <c r="A33" s="5" t="s">
        <v>165</v>
      </c>
      <c r="B33" s="7" t="s">
        <v>186</v>
      </c>
      <c r="C33" s="7" t="s">
        <v>165</v>
      </c>
      <c r="D33" s="7" t="s">
        <v>168</v>
      </c>
      <c r="E33" s="8" t="s">
        <v>241</v>
      </c>
      <c r="F33" t="s">
        <v>161</v>
      </c>
      <c r="G33" t="s">
        <v>180</v>
      </c>
      <c r="H33" s="7" t="s">
        <v>92</v>
      </c>
      <c r="I33" s="7" t="s">
        <v>138</v>
      </c>
    </row>
    <row r="34" spans="1:8" ht="25.5">
      <c r="A34" s="7"/>
      <c r="D34" s="7" t="s">
        <v>166</v>
      </c>
      <c r="E34" s="8" t="s">
        <v>241</v>
      </c>
      <c r="F34" t="s">
        <v>161</v>
      </c>
      <c r="G34" t="s">
        <v>180</v>
      </c>
      <c r="H34" s="7" t="s">
        <v>92</v>
      </c>
    </row>
    <row r="35" spans="1:9" ht="51">
      <c r="A35" s="7"/>
      <c r="D35" s="7" t="s">
        <v>167</v>
      </c>
      <c r="E35" s="8" t="s">
        <v>241</v>
      </c>
      <c r="F35" t="s">
        <v>161</v>
      </c>
      <c r="G35" t="s">
        <v>180</v>
      </c>
      <c r="H35" s="7" t="s">
        <v>92</v>
      </c>
      <c r="I35" s="7" t="s">
        <v>206</v>
      </c>
    </row>
    <row r="36" spans="1:8" ht="25.5">
      <c r="A36" s="7"/>
      <c r="D36" s="7" t="s">
        <v>169</v>
      </c>
      <c r="E36" s="8" t="s">
        <v>241</v>
      </c>
      <c r="F36" t="s">
        <v>161</v>
      </c>
      <c r="G36" t="s">
        <v>180</v>
      </c>
      <c r="H36" s="7" t="s">
        <v>92</v>
      </c>
    </row>
    <row r="37" spans="1:8" ht="25.5">
      <c r="A37" s="7"/>
      <c r="D37" s="7" t="s">
        <v>170</v>
      </c>
      <c r="E37" s="8" t="s">
        <v>241</v>
      </c>
      <c r="F37" t="s">
        <v>161</v>
      </c>
      <c r="G37" t="s">
        <v>180</v>
      </c>
      <c r="H37" s="7" t="s">
        <v>92</v>
      </c>
    </row>
    <row r="38" spans="1:5" ht="12.75">
      <c r="A38" s="7"/>
      <c r="E38" s="8"/>
    </row>
    <row r="39" spans="1:8" ht="25.5">
      <c r="A39" s="5" t="s">
        <v>171</v>
      </c>
      <c r="B39" s="7" t="s">
        <v>186</v>
      </c>
      <c r="C39" s="7" t="s">
        <v>172</v>
      </c>
      <c r="D39" s="7" t="s">
        <v>184</v>
      </c>
      <c r="E39" s="10">
        <v>0.3</v>
      </c>
      <c r="F39" t="s">
        <v>185</v>
      </c>
      <c r="G39" t="s">
        <v>183</v>
      </c>
      <c r="H39" s="7" t="s">
        <v>139</v>
      </c>
    </row>
    <row r="40" spans="1:5" ht="12.75">
      <c r="A40" s="7"/>
      <c r="E40" s="8"/>
    </row>
    <row r="41" spans="1:9" ht="38.25">
      <c r="A41" s="5" t="s">
        <v>190</v>
      </c>
      <c r="B41" s="7" t="s">
        <v>236</v>
      </c>
      <c r="C41" s="7" t="s">
        <v>237</v>
      </c>
      <c r="D41" s="7" t="s">
        <v>238</v>
      </c>
      <c r="E41" s="8" t="s">
        <v>241</v>
      </c>
      <c r="F41" t="s">
        <v>144</v>
      </c>
      <c r="G41" t="s">
        <v>202</v>
      </c>
      <c r="I41" s="7" t="s">
        <v>247</v>
      </c>
    </row>
    <row r="42" spans="1:9" ht="25.5">
      <c r="A42" s="7"/>
      <c r="C42" s="7" t="s">
        <v>163</v>
      </c>
      <c r="D42" s="7" t="s">
        <v>239</v>
      </c>
      <c r="E42" s="8" t="s">
        <v>241</v>
      </c>
      <c r="F42" t="s">
        <v>157</v>
      </c>
      <c r="G42" t="s">
        <v>182</v>
      </c>
      <c r="I42" s="7" t="s">
        <v>247</v>
      </c>
    </row>
    <row r="43" spans="1:9" ht="38.25">
      <c r="A43" s="7"/>
      <c r="B43" s="7" t="s">
        <v>235</v>
      </c>
      <c r="C43" s="7" t="s">
        <v>162</v>
      </c>
      <c r="D43" s="7" t="s">
        <v>240</v>
      </c>
      <c r="E43" s="8" t="s">
        <v>241</v>
      </c>
      <c r="F43" t="s">
        <v>241</v>
      </c>
      <c r="G43" t="s">
        <v>202</v>
      </c>
      <c r="I43" s="7" t="s">
        <v>247</v>
      </c>
    </row>
    <row r="44" spans="1:5" ht="12.75">
      <c r="A44" s="7"/>
      <c r="E44" s="8"/>
    </row>
    <row r="45" spans="1:8" ht="25.5">
      <c r="A45" s="5" t="s">
        <v>191</v>
      </c>
      <c r="B45" s="7" t="s">
        <v>186</v>
      </c>
      <c r="C45" s="7" t="s">
        <v>204</v>
      </c>
      <c r="D45" s="7" t="s">
        <v>83</v>
      </c>
      <c r="E45" s="8" t="s">
        <v>241</v>
      </c>
      <c r="F45" t="s">
        <v>174</v>
      </c>
      <c r="G45" t="s">
        <v>202</v>
      </c>
      <c r="H45" s="7" t="s">
        <v>284</v>
      </c>
    </row>
    <row r="46" spans="1:8" ht="12.75">
      <c r="A46" s="7"/>
      <c r="D46" s="7" t="s">
        <v>84</v>
      </c>
      <c r="E46" s="8" t="s">
        <v>241</v>
      </c>
      <c r="F46" t="s">
        <v>174</v>
      </c>
      <c r="G46" t="s">
        <v>202</v>
      </c>
      <c r="H46" s="7" t="s">
        <v>284</v>
      </c>
    </row>
    <row r="47" spans="1:5" ht="12.75">
      <c r="A47" s="7"/>
      <c r="E47" s="8"/>
    </row>
    <row r="48" spans="1:8" ht="25.5">
      <c r="A48" s="5" t="s">
        <v>188</v>
      </c>
      <c r="B48" s="7" t="s">
        <v>186</v>
      </c>
      <c r="C48" s="7" t="s">
        <v>90</v>
      </c>
      <c r="D48" s="7" t="s">
        <v>209</v>
      </c>
      <c r="E48" s="8" t="s">
        <v>241</v>
      </c>
      <c r="F48" s="7" t="s">
        <v>91</v>
      </c>
      <c r="G48" t="s">
        <v>183</v>
      </c>
      <c r="H48" s="7" t="s">
        <v>250</v>
      </c>
    </row>
    <row r="49" spans="1:8" ht="25.5">
      <c r="A49" s="7"/>
      <c r="D49" s="7" t="s">
        <v>207</v>
      </c>
      <c r="E49" s="8" t="s">
        <v>241</v>
      </c>
      <c r="F49" s="7" t="s">
        <v>91</v>
      </c>
      <c r="G49" t="s">
        <v>183</v>
      </c>
      <c r="H49" s="7" t="s">
        <v>250</v>
      </c>
    </row>
    <row r="50" spans="1:8" ht="25.5">
      <c r="A50" s="7"/>
      <c r="D50" s="7" t="s">
        <v>208</v>
      </c>
      <c r="E50" s="8" t="s">
        <v>241</v>
      </c>
      <c r="F50" t="s">
        <v>91</v>
      </c>
      <c r="G50" s="7" t="s">
        <v>183</v>
      </c>
      <c r="H50" s="7" t="s">
        <v>250</v>
      </c>
    </row>
    <row r="51" spans="1:7" ht="12.75">
      <c r="A51" s="7"/>
      <c r="E51" s="8"/>
      <c r="G51" s="7"/>
    </row>
    <row r="52" spans="1:8" ht="25.5">
      <c r="A52" s="5" t="s">
        <v>189</v>
      </c>
      <c r="E52" s="8" t="s">
        <v>241</v>
      </c>
      <c r="F52" t="s">
        <v>251</v>
      </c>
      <c r="G52" t="s">
        <v>233</v>
      </c>
      <c r="H52" s="7" t="s">
        <v>205</v>
      </c>
    </row>
    <row r="53" ht="12.75">
      <c r="A53" s="7"/>
    </row>
    <row r="54" ht="12.75">
      <c r="A54" s="7"/>
    </row>
    <row r="55" ht="12.75">
      <c r="A55" s="7"/>
    </row>
    <row r="56" ht="12.75">
      <c r="A56" s="7"/>
    </row>
  </sheetData>
  <sheetProtection/>
  <printOptions/>
  <pageMargins left="0.75" right="0.75" top="1" bottom="1" header="0.5" footer="0.5"/>
  <pageSetup orientation="portrait" scale="4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4"/>
  <sheetViews>
    <sheetView zoomScalePageLayoutView="0" workbookViewId="0" topLeftCell="A1">
      <selection activeCell="C40" sqref="C40"/>
    </sheetView>
  </sheetViews>
  <sheetFormatPr defaultColWidth="11.00390625" defaultRowHeight="12.75"/>
  <cols>
    <col min="1" max="1" width="16.875" style="0" customWidth="1"/>
    <col min="2" max="2" width="11.75390625" style="0" bestFit="1" customWidth="1"/>
    <col min="3" max="4" width="11.00390625" style="0" customWidth="1"/>
    <col min="5" max="5" width="23.875" style="0" bestFit="1" customWidth="1"/>
    <col min="6" max="6" width="23.875" style="0" hidden="1" customWidth="1"/>
    <col min="7" max="7" width="34.625" style="0" customWidth="1"/>
    <col min="8" max="235" width="1.875" style="0" customWidth="1"/>
  </cols>
  <sheetData>
    <row r="3" spans="1:7" ht="19.5">
      <c r="A3" s="1" t="s">
        <v>140</v>
      </c>
      <c r="B3" s="1"/>
      <c r="C3" s="1"/>
      <c r="D3" s="1"/>
      <c r="E3" s="1" t="str">
        <f ca="1">MID(CELL("filename",A1),FIND("]",CELL("filename",A1))+1,256)</f>
        <v>Example Tree</v>
      </c>
      <c r="F3" s="1"/>
      <c r="G3" s="1"/>
    </row>
    <row r="5" spans="1:5" ht="12.75">
      <c r="A5" t="s">
        <v>141</v>
      </c>
      <c r="E5" s="3" t="s">
        <v>144</v>
      </c>
    </row>
    <row r="7" spans="1:5" ht="12.75">
      <c r="A7" t="s">
        <v>256</v>
      </c>
      <c r="C7" s="3">
        <v>35</v>
      </c>
      <c r="D7" s="3"/>
      <c r="E7" t="str">
        <f>$E$5</f>
        <v>nm, RMS</v>
      </c>
    </row>
    <row r="8" spans="1:5" ht="12.75">
      <c r="A8" t="s">
        <v>143</v>
      </c>
      <c r="C8" s="2">
        <f>IF(C24&lt;C7,SQRT(C7^2-C24^2),"Budget not met")</f>
        <v>15.620499351813308</v>
      </c>
      <c r="D8" s="2"/>
      <c r="E8" t="str">
        <f>$E$5</f>
        <v>nm, RMS</v>
      </c>
    </row>
    <row r="11" ht="12.75">
      <c r="G11" s="4" t="s">
        <v>262</v>
      </c>
    </row>
    <row r="12" spans="1:4" ht="12.75">
      <c r="A12" s="4" t="s">
        <v>257</v>
      </c>
      <c r="B12" s="4"/>
      <c r="C12" s="4" t="s">
        <v>263</v>
      </c>
      <c r="D12" s="4"/>
    </row>
    <row r="13" ht="12.75">
      <c r="F13" t="str">
        <f>A24&amp;"    "&amp;ROUND(C24,0)</f>
        <v>Current Estimate    31</v>
      </c>
    </row>
    <row r="14" spans="1:6" ht="12.75">
      <c r="A14" s="3" t="s">
        <v>258</v>
      </c>
      <c r="B14" s="3"/>
      <c r="C14" s="3">
        <f>SQRT(SUMSQ(D15:D17))</f>
        <v>6.782329983125268</v>
      </c>
      <c r="D14" s="3"/>
      <c r="E14" t="str">
        <f aca="true" t="shared" si="0" ref="E14:E22">$E$5</f>
        <v>nm, RMS</v>
      </c>
      <c r="F14" t="str">
        <f>A14&amp;" "&amp;B14&amp;" "&amp;ROUND(C14,0)</f>
        <v>Error Term 1  7</v>
      </c>
    </row>
    <row r="15" spans="1:6" ht="12.75">
      <c r="A15" s="3"/>
      <c r="B15" s="3" t="s">
        <v>248</v>
      </c>
      <c r="C15" s="3"/>
      <c r="D15" s="3">
        <v>3</v>
      </c>
      <c r="E15" t="str">
        <f t="shared" si="0"/>
        <v>nm, RMS</v>
      </c>
      <c r="F15" t="str">
        <f>A15&amp;" "&amp;B15&amp;" "&amp;ROUND(D15,0)</f>
        <v> Error Term 1a 3</v>
      </c>
    </row>
    <row r="16" spans="1:6" ht="12.75">
      <c r="A16" s="3"/>
      <c r="B16" s="3" t="s">
        <v>249</v>
      </c>
      <c r="C16" s="3"/>
      <c r="D16" s="3">
        <v>6</v>
      </c>
      <c r="E16" t="str">
        <f t="shared" si="0"/>
        <v>nm, RMS</v>
      </c>
      <c r="F16" t="str">
        <f>A16&amp;" "&amp;B16&amp;" "&amp;ROUND(D16,0)</f>
        <v> Error Term 1b 6</v>
      </c>
    </row>
    <row r="17" spans="1:6" ht="12.75">
      <c r="A17" s="3"/>
      <c r="B17" s="3" t="s">
        <v>134</v>
      </c>
      <c r="C17" s="3"/>
      <c r="D17" s="3">
        <v>1</v>
      </c>
      <c r="E17" t="str">
        <f t="shared" si="0"/>
        <v>nm, RMS</v>
      </c>
      <c r="F17" t="str">
        <f>A17&amp;" "&amp;B17&amp;" "&amp;ROUND(D17,0)</f>
        <v> Error Term 1c 1</v>
      </c>
    </row>
    <row r="18" spans="1:6" ht="12.75">
      <c r="A18" s="3" t="s">
        <v>259</v>
      </c>
      <c r="B18" s="3"/>
      <c r="C18" s="3">
        <f>SQRT(SUMSQ(D19:D20))</f>
        <v>27.018512172212592</v>
      </c>
      <c r="D18" s="3"/>
      <c r="E18" t="str">
        <f t="shared" si="0"/>
        <v>nm, RMS</v>
      </c>
      <c r="F18" t="str">
        <f>A18&amp;" "&amp;B18&amp;" "&amp;ROUND(C18,0)</f>
        <v>Error Term 2  27</v>
      </c>
    </row>
    <row r="19" spans="1:6" ht="12.75">
      <c r="A19" s="3"/>
      <c r="B19" s="3" t="s">
        <v>135</v>
      </c>
      <c r="C19" s="3"/>
      <c r="D19" s="3">
        <v>17</v>
      </c>
      <c r="E19" t="str">
        <f t="shared" si="0"/>
        <v>nm, RMS</v>
      </c>
      <c r="F19" t="str">
        <f>A19&amp;" "&amp;B19&amp;" "&amp;ROUND(D19,0)</f>
        <v> Error Term 2a 17</v>
      </c>
    </row>
    <row r="20" spans="1:6" ht="12.75">
      <c r="A20" s="3"/>
      <c r="B20" s="3" t="s">
        <v>136</v>
      </c>
      <c r="C20" s="3"/>
      <c r="D20" s="3">
        <v>21</v>
      </c>
      <c r="E20" t="str">
        <f t="shared" si="0"/>
        <v>nm, RMS</v>
      </c>
      <c r="F20" t="str">
        <f>A20&amp;" "&amp;B20&amp;" "&amp;ROUND(D20,0)</f>
        <v> Error Term 2b 21</v>
      </c>
    </row>
    <row r="21" spans="1:6" ht="12.75">
      <c r="A21" s="3" t="s">
        <v>260</v>
      </c>
      <c r="B21" s="3"/>
      <c r="C21" s="3">
        <v>14</v>
      </c>
      <c r="D21" s="3"/>
      <c r="E21" t="str">
        <f t="shared" si="0"/>
        <v>nm, RMS</v>
      </c>
      <c r="F21" t="str">
        <f>A21&amp;" "&amp;B21&amp;" "&amp;ROUND(C21,0)</f>
        <v>Error Term 3  14</v>
      </c>
    </row>
    <row r="22" spans="1:6" ht="12.75">
      <c r="A22" s="3" t="s">
        <v>261</v>
      </c>
      <c r="B22" s="3"/>
      <c r="C22" s="3">
        <v>3</v>
      </c>
      <c r="D22" s="3"/>
      <c r="E22" t="str">
        <f t="shared" si="0"/>
        <v>nm, RMS</v>
      </c>
      <c r="F22" t="str">
        <f>A22&amp;" "&amp;B22&amp;" "&amp;ROUND(C22,0)</f>
        <v>Error Term 4  3</v>
      </c>
    </row>
    <row r="24" spans="1:5" ht="12.75">
      <c r="A24" s="4" t="s">
        <v>142</v>
      </c>
      <c r="B24" s="4"/>
      <c r="C24" s="12">
        <f>SQRT(SUMSQ(C14:C22))</f>
        <v>31.32091952673165</v>
      </c>
      <c r="D24" s="11"/>
      <c r="E24" t="str">
        <f>$E$5</f>
        <v>nm, RMS</v>
      </c>
    </row>
  </sheetData>
  <sheetProtection/>
  <conditionalFormatting sqref="C24:D24">
    <cfRule type="cellIs" priority="1" dxfId="1" operator="greaterThan" stopIfTrue="1">
      <formula>$C$7</formula>
    </cfRule>
  </conditionalFormatting>
  <conditionalFormatting sqref="C8:D8">
    <cfRule type="expression" priority="2" dxfId="1" stopIfTrue="1">
      <formula>$C$24&gt;$C$7</formula>
    </cfRule>
    <cfRule type="cellIs" priority="3" dxfId="0" operator="greaterThanOr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2"/>
  <sheetViews>
    <sheetView zoomScale="75" zoomScaleNormal="75" zoomScalePageLayoutView="0" workbookViewId="0" topLeftCell="A7">
      <selection activeCell="P65" sqref="P65"/>
    </sheetView>
  </sheetViews>
  <sheetFormatPr defaultColWidth="8.75390625" defaultRowHeight="12.75"/>
  <cols>
    <col min="1" max="1" width="25.625" style="0" bestFit="1" customWidth="1"/>
    <col min="2" max="2" width="15.375" style="0" bestFit="1" customWidth="1"/>
    <col min="3" max="3" width="17.875" style="0" bestFit="1" customWidth="1"/>
    <col min="4" max="4" width="6.375" style="0" bestFit="1" customWidth="1"/>
    <col min="5" max="5" width="13.00390625" style="0" customWidth="1"/>
    <col min="6" max="6" width="10.125" style="0" customWidth="1"/>
    <col min="7" max="7" width="18.00390625" style="0" bestFit="1" customWidth="1"/>
    <col min="8" max="8" width="15.375" style="0" bestFit="1" customWidth="1"/>
    <col min="9" max="9" width="16.25390625" style="0" bestFit="1" customWidth="1"/>
    <col min="10" max="10" width="8.75390625" style="0" customWidth="1"/>
    <col min="11" max="11" width="10.875" style="0" customWidth="1"/>
    <col min="12" max="12" width="13.625" style="0" customWidth="1"/>
    <col min="13" max="13" width="11.375" style="0" customWidth="1"/>
    <col min="14" max="14" width="13.875" style="0" customWidth="1"/>
    <col min="15" max="15" width="11.375" style="0" customWidth="1"/>
    <col min="16" max="16" width="6.875" style="0" customWidth="1"/>
    <col min="17" max="17" width="19.75390625" style="0" customWidth="1"/>
    <col min="18" max="18" width="13.00390625" style="0" customWidth="1"/>
  </cols>
  <sheetData>
    <row r="1" spans="1:11" ht="12.75">
      <c r="A1" s="18" t="s">
        <v>221</v>
      </c>
      <c r="B1" s="18" t="s">
        <v>210</v>
      </c>
      <c r="C1" s="18" t="s">
        <v>211</v>
      </c>
      <c r="D1" s="18" t="s">
        <v>212</v>
      </c>
      <c r="E1" s="18" t="s">
        <v>213</v>
      </c>
      <c r="F1" s="18" t="s">
        <v>214</v>
      </c>
      <c r="G1" s="18" t="s">
        <v>215</v>
      </c>
      <c r="H1" s="30" t="s">
        <v>216</v>
      </c>
      <c r="I1" s="18" t="s">
        <v>217</v>
      </c>
      <c r="J1" s="18" t="s">
        <v>218</v>
      </c>
      <c r="K1" s="18" t="s">
        <v>219</v>
      </c>
    </row>
    <row r="2" spans="1:11" ht="12.75">
      <c r="A2" s="18" t="s">
        <v>210</v>
      </c>
      <c r="B2" s="19">
        <v>0</v>
      </c>
      <c r="C2" s="20">
        <v>15</v>
      </c>
      <c r="D2" s="19">
        <v>15</v>
      </c>
      <c r="E2" s="19">
        <v>0</v>
      </c>
      <c r="F2" s="19">
        <v>0</v>
      </c>
      <c r="G2" s="19">
        <v>0</v>
      </c>
      <c r="H2" s="19">
        <v>0</v>
      </c>
      <c r="I2" s="19">
        <v>0</v>
      </c>
      <c r="J2" s="19">
        <v>0</v>
      </c>
      <c r="K2" s="19">
        <v>0</v>
      </c>
    </row>
    <row r="3" spans="1:12" ht="12.75">
      <c r="A3" s="18" t="s">
        <v>211</v>
      </c>
      <c r="C3" s="19">
        <v>0</v>
      </c>
      <c r="D3" s="19">
        <v>15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6" t="s">
        <v>220</v>
      </c>
    </row>
    <row r="4" spans="1:11" ht="12.75">
      <c r="A4" s="18" t="s">
        <v>212</v>
      </c>
      <c r="B4" s="21" t="s">
        <v>220</v>
      </c>
      <c r="C4" s="19"/>
      <c r="D4" s="19">
        <v>0</v>
      </c>
      <c r="E4" s="19">
        <v>20</v>
      </c>
      <c r="F4" s="19">
        <v>20</v>
      </c>
      <c r="G4" s="19">
        <v>20</v>
      </c>
      <c r="H4" s="19">
        <v>20</v>
      </c>
      <c r="I4" s="19">
        <v>0</v>
      </c>
      <c r="J4" s="19">
        <v>0</v>
      </c>
      <c r="K4" s="19">
        <v>0</v>
      </c>
    </row>
    <row r="5" spans="1:11" ht="12.75">
      <c r="A5" s="18" t="s">
        <v>213</v>
      </c>
      <c r="B5" s="21" t="s">
        <v>220</v>
      </c>
      <c r="C5" s="19"/>
      <c r="D5" s="19"/>
      <c r="E5" s="19">
        <v>0</v>
      </c>
      <c r="F5" s="19">
        <v>0</v>
      </c>
      <c r="G5" s="19">
        <v>0</v>
      </c>
      <c r="H5" s="19">
        <v>15</v>
      </c>
      <c r="I5" s="31">
        <v>20</v>
      </c>
      <c r="J5" s="19">
        <v>20</v>
      </c>
      <c r="K5" s="19">
        <v>0</v>
      </c>
    </row>
    <row r="6" spans="1:11" ht="12.75">
      <c r="A6" s="18" t="s">
        <v>214</v>
      </c>
      <c r="B6" s="21" t="s">
        <v>220</v>
      </c>
      <c r="C6" s="19"/>
      <c r="D6" s="19"/>
      <c r="E6" s="19"/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20</v>
      </c>
    </row>
    <row r="7" spans="1:11" ht="12.75">
      <c r="A7" s="18" t="s">
        <v>215</v>
      </c>
      <c r="B7" s="21" t="s">
        <v>220</v>
      </c>
      <c r="C7" s="19"/>
      <c r="D7" s="19"/>
      <c r="E7" s="19"/>
      <c r="F7" s="19"/>
      <c r="G7" s="19">
        <v>0</v>
      </c>
      <c r="H7" s="19">
        <v>0</v>
      </c>
      <c r="I7" s="19">
        <v>0</v>
      </c>
      <c r="J7" s="19">
        <v>0</v>
      </c>
      <c r="K7" s="19">
        <v>0</v>
      </c>
    </row>
    <row r="8" spans="1:11" ht="12.75">
      <c r="A8" s="18" t="s">
        <v>216</v>
      </c>
      <c r="B8" s="21" t="s">
        <v>220</v>
      </c>
      <c r="C8" s="19"/>
      <c r="D8" s="19"/>
      <c r="E8" s="19"/>
      <c r="F8" s="19"/>
      <c r="G8" s="19"/>
      <c r="H8" s="19">
        <v>0</v>
      </c>
      <c r="I8" s="19">
        <v>0</v>
      </c>
      <c r="J8" s="19">
        <v>0</v>
      </c>
      <c r="K8" s="19">
        <v>0</v>
      </c>
    </row>
    <row r="9" spans="1:11" ht="12.75">
      <c r="A9" s="18" t="s">
        <v>217</v>
      </c>
      <c r="B9" s="21" t="s">
        <v>220</v>
      </c>
      <c r="C9" s="19"/>
      <c r="D9" s="19"/>
      <c r="E9" s="19"/>
      <c r="F9" s="19"/>
      <c r="G9" s="19"/>
      <c r="H9" s="19"/>
      <c r="I9" s="19">
        <v>0</v>
      </c>
      <c r="J9" s="19">
        <v>20</v>
      </c>
      <c r="K9" s="19">
        <v>0</v>
      </c>
    </row>
    <row r="10" spans="1:11" ht="12.75">
      <c r="A10" s="18" t="s">
        <v>218</v>
      </c>
      <c r="B10" s="21" t="s">
        <v>220</v>
      </c>
      <c r="C10" s="19"/>
      <c r="D10" s="19"/>
      <c r="E10" s="19"/>
      <c r="F10" s="19"/>
      <c r="G10" s="19"/>
      <c r="H10" s="19"/>
      <c r="I10" s="19"/>
      <c r="J10" s="19">
        <v>0</v>
      </c>
      <c r="K10" s="19">
        <v>0</v>
      </c>
    </row>
    <row r="11" spans="1:11" ht="12.75">
      <c r="A11" s="18" t="s">
        <v>219</v>
      </c>
      <c r="B11" s="21" t="s">
        <v>220</v>
      </c>
      <c r="C11" s="19"/>
      <c r="D11" s="19"/>
      <c r="E11" s="19"/>
      <c r="F11" s="19"/>
      <c r="G11" s="19"/>
      <c r="H11" s="19"/>
      <c r="I11" s="19"/>
      <c r="J11" s="19"/>
      <c r="K11" s="19">
        <v>0</v>
      </c>
    </row>
    <row r="12" spans="1:11" ht="12.75">
      <c r="A12" s="18" t="s">
        <v>98</v>
      </c>
      <c r="B12" s="16">
        <v>0</v>
      </c>
      <c r="C12" s="16">
        <f aca="true" t="shared" si="0" ref="C12:J12">SQRT(C2^2+C3^2+C4^2+C5^2+C6^2+C7^2+C8^2+C9^2+C10^2+C11^2)</f>
        <v>15</v>
      </c>
      <c r="D12" s="16">
        <f t="shared" si="0"/>
        <v>21.213203435596427</v>
      </c>
      <c r="E12" s="16">
        <f t="shared" si="0"/>
        <v>20</v>
      </c>
      <c r="F12" s="16">
        <f t="shared" si="0"/>
        <v>20</v>
      </c>
      <c r="G12" s="16">
        <f t="shared" si="0"/>
        <v>20</v>
      </c>
      <c r="H12" s="16">
        <f t="shared" si="0"/>
        <v>25</v>
      </c>
      <c r="I12" s="16">
        <f t="shared" si="0"/>
        <v>20</v>
      </c>
      <c r="J12" s="16">
        <f t="shared" si="0"/>
        <v>28.284271247461902</v>
      </c>
      <c r="K12" s="16">
        <f>SQRT(K2^2+K3^2+K4^2+K5^2+K6^2+K7^2+K8^2+K9^2+K10^2+K11^2)</f>
        <v>20</v>
      </c>
    </row>
    <row r="14" ht="12.75">
      <c r="I14" s="17" t="s">
        <v>220</v>
      </c>
    </row>
    <row r="18" ht="12.75">
      <c r="B18" s="16" t="s">
        <v>97</v>
      </c>
    </row>
    <row r="26" ht="7.5" customHeight="1"/>
    <row r="27" ht="12.75" hidden="1"/>
    <row r="28" ht="12.75" hidden="1"/>
    <row r="40" ht="12.75">
      <c r="A40" t="s">
        <v>220</v>
      </c>
    </row>
    <row r="42" spans="1:3" ht="12.75">
      <c r="A42" s="4" t="s">
        <v>56</v>
      </c>
      <c r="B42" s="42"/>
      <c r="C42" s="4" t="s">
        <v>54</v>
      </c>
    </row>
    <row r="43" spans="1:3" ht="12.75">
      <c r="A43" s="4"/>
      <c r="B43" s="43"/>
      <c r="C43" s="4" t="s">
        <v>55</v>
      </c>
    </row>
    <row r="45" spans="1:15" ht="57.75" customHeight="1">
      <c r="A45" s="33" t="s">
        <v>101</v>
      </c>
      <c r="B45" s="33" t="s">
        <v>158</v>
      </c>
      <c r="C45" s="33" t="s">
        <v>44</v>
      </c>
      <c r="D45" s="33" t="s">
        <v>45</v>
      </c>
      <c r="E45" s="33" t="s">
        <v>145</v>
      </c>
      <c r="F45" s="33" t="s">
        <v>146</v>
      </c>
      <c r="G45" s="35" t="s">
        <v>147</v>
      </c>
      <c r="H45" s="35" t="s">
        <v>148</v>
      </c>
      <c r="I45" s="41" t="s">
        <v>149</v>
      </c>
      <c r="J45" s="35" t="s">
        <v>150</v>
      </c>
      <c r="K45" s="41" t="s">
        <v>151</v>
      </c>
      <c r="L45" s="41" t="s">
        <v>53</v>
      </c>
      <c r="M45" s="35" t="s">
        <v>152</v>
      </c>
      <c r="N45" s="35" t="s">
        <v>153</v>
      </c>
      <c r="O45" s="41" t="s">
        <v>154</v>
      </c>
    </row>
    <row r="46" spans="1:18" ht="63.75">
      <c r="A46" s="34">
        <v>1</v>
      </c>
      <c r="B46" s="34" t="s">
        <v>155</v>
      </c>
      <c r="C46" s="37">
        <v>0</v>
      </c>
      <c r="D46" s="37">
        <v>0</v>
      </c>
      <c r="E46" s="37">
        <v>0</v>
      </c>
      <c r="F46" s="37">
        <v>5</v>
      </c>
      <c r="G46" s="37">
        <v>5</v>
      </c>
      <c r="H46" s="37">
        <v>5</v>
      </c>
      <c r="I46" s="37">
        <v>5</v>
      </c>
      <c r="J46" s="37">
        <v>5</v>
      </c>
      <c r="K46" s="38">
        <v>50</v>
      </c>
      <c r="L46" s="37">
        <v>5</v>
      </c>
      <c r="M46" s="37">
        <v>5</v>
      </c>
      <c r="N46" s="37">
        <v>5</v>
      </c>
      <c r="O46" s="37">
        <v>5</v>
      </c>
      <c r="Q46" s="22" t="s">
        <v>220</v>
      </c>
      <c r="R46" s="22" t="s">
        <v>220</v>
      </c>
    </row>
    <row r="47" spans="1:15" ht="38.25">
      <c r="A47" s="34">
        <v>2</v>
      </c>
      <c r="B47" s="34" t="s">
        <v>57</v>
      </c>
      <c r="C47" s="37">
        <v>0</v>
      </c>
      <c r="D47" s="37">
        <v>0</v>
      </c>
      <c r="E47" s="37">
        <v>0</v>
      </c>
      <c r="F47" s="37">
        <v>5</v>
      </c>
      <c r="G47" s="37">
        <v>5</v>
      </c>
      <c r="H47" s="37">
        <v>5</v>
      </c>
      <c r="I47" s="37">
        <v>5</v>
      </c>
      <c r="J47" s="37">
        <v>5</v>
      </c>
      <c r="K47" s="37">
        <v>5</v>
      </c>
      <c r="L47" s="37">
        <v>5</v>
      </c>
      <c r="M47" s="37">
        <v>5</v>
      </c>
      <c r="N47" s="37">
        <v>5</v>
      </c>
      <c r="O47" s="37">
        <v>5</v>
      </c>
    </row>
    <row r="48" spans="1:15" ht="51">
      <c r="A48" s="34">
        <v>3</v>
      </c>
      <c r="B48" s="34" t="s">
        <v>102</v>
      </c>
      <c r="C48" s="37">
        <v>0</v>
      </c>
      <c r="D48" s="37">
        <v>2</v>
      </c>
      <c r="E48" s="37">
        <v>2</v>
      </c>
      <c r="F48" s="37">
        <v>5</v>
      </c>
      <c r="G48" s="37">
        <v>5</v>
      </c>
      <c r="H48" s="37">
        <v>5</v>
      </c>
      <c r="I48" s="37">
        <v>5</v>
      </c>
      <c r="J48" s="37">
        <v>5</v>
      </c>
      <c r="K48" s="37">
        <v>5</v>
      </c>
      <c r="L48" s="37">
        <v>5</v>
      </c>
      <c r="M48" s="37">
        <v>5</v>
      </c>
      <c r="N48" s="37">
        <v>5</v>
      </c>
      <c r="O48" s="37">
        <v>5</v>
      </c>
    </row>
    <row r="49" spans="1:15" ht="38.25">
      <c r="A49" s="34">
        <v>4</v>
      </c>
      <c r="B49" s="34" t="s">
        <v>103</v>
      </c>
      <c r="C49" s="37">
        <v>0</v>
      </c>
      <c r="D49" s="37">
        <v>0</v>
      </c>
      <c r="E49" s="37">
        <v>0</v>
      </c>
      <c r="F49" s="37">
        <v>5</v>
      </c>
      <c r="G49" s="37">
        <v>5</v>
      </c>
      <c r="H49" s="37">
        <v>5</v>
      </c>
      <c r="I49" s="37">
        <v>5</v>
      </c>
      <c r="J49" s="37">
        <v>5</v>
      </c>
      <c r="K49" s="37">
        <v>5</v>
      </c>
      <c r="L49" s="37">
        <v>5</v>
      </c>
      <c r="M49" s="37">
        <v>5</v>
      </c>
      <c r="N49" s="37">
        <v>5</v>
      </c>
      <c r="O49" s="37">
        <v>5</v>
      </c>
    </row>
    <row r="50" spans="1:15" ht="63.75">
      <c r="A50" s="34">
        <v>5</v>
      </c>
      <c r="B50" s="34" t="s">
        <v>58</v>
      </c>
      <c r="C50" s="37">
        <v>5</v>
      </c>
      <c r="D50" s="37">
        <v>5</v>
      </c>
      <c r="E50" s="37">
        <v>5</v>
      </c>
      <c r="F50" s="37">
        <v>5</v>
      </c>
      <c r="G50" s="37">
        <v>5</v>
      </c>
      <c r="H50" s="37">
        <v>5</v>
      </c>
      <c r="I50" s="37">
        <v>5</v>
      </c>
      <c r="J50" s="37">
        <v>5</v>
      </c>
      <c r="K50" s="37">
        <v>5</v>
      </c>
      <c r="L50" s="37">
        <v>5</v>
      </c>
      <c r="M50" s="37">
        <v>5</v>
      </c>
      <c r="N50" s="37">
        <v>5</v>
      </c>
      <c r="O50" s="37">
        <v>5</v>
      </c>
    </row>
    <row r="51" spans="1:15" ht="25.5">
      <c r="A51" s="34">
        <v>6</v>
      </c>
      <c r="B51" s="34" t="s">
        <v>59</v>
      </c>
      <c r="C51" s="37">
        <v>5</v>
      </c>
      <c r="D51" s="37">
        <v>5</v>
      </c>
      <c r="E51" s="37">
        <v>5</v>
      </c>
      <c r="F51" s="37">
        <v>5</v>
      </c>
      <c r="G51" s="37">
        <v>5</v>
      </c>
      <c r="H51" s="37">
        <v>5</v>
      </c>
      <c r="I51" s="37">
        <v>5</v>
      </c>
      <c r="J51" s="37">
        <v>5</v>
      </c>
      <c r="K51" s="37">
        <v>5</v>
      </c>
      <c r="L51" s="37">
        <v>5</v>
      </c>
      <c r="M51" s="37">
        <v>5</v>
      </c>
      <c r="N51" s="37">
        <v>5</v>
      </c>
      <c r="O51" s="37">
        <v>5</v>
      </c>
    </row>
    <row r="52" spans="1:15" ht="51">
      <c r="A52" s="34">
        <v>7</v>
      </c>
      <c r="B52" s="34" t="s">
        <v>60</v>
      </c>
      <c r="C52" s="37">
        <v>5</v>
      </c>
      <c r="D52" s="37">
        <v>5</v>
      </c>
      <c r="E52" s="37">
        <v>5</v>
      </c>
      <c r="F52" s="37">
        <v>5</v>
      </c>
      <c r="G52" s="37">
        <v>5</v>
      </c>
      <c r="H52" s="37">
        <v>5</v>
      </c>
      <c r="I52" s="37">
        <v>5</v>
      </c>
      <c r="J52" s="37">
        <v>5</v>
      </c>
      <c r="K52" s="37">
        <v>5</v>
      </c>
      <c r="L52" s="37">
        <v>5</v>
      </c>
      <c r="M52" s="37">
        <v>5</v>
      </c>
      <c r="N52" s="37">
        <v>5</v>
      </c>
      <c r="O52" s="37">
        <v>5</v>
      </c>
    </row>
    <row r="53" spans="1:15" ht="38.25">
      <c r="A53" s="34">
        <v>8</v>
      </c>
      <c r="B53" s="34" t="s">
        <v>104</v>
      </c>
      <c r="C53" s="37">
        <v>5</v>
      </c>
      <c r="D53" s="37">
        <v>5</v>
      </c>
      <c r="E53" s="37">
        <v>5</v>
      </c>
      <c r="F53" s="37">
        <v>5</v>
      </c>
      <c r="G53" s="37">
        <v>5</v>
      </c>
      <c r="H53" s="37">
        <v>5</v>
      </c>
      <c r="I53" s="37">
        <v>5</v>
      </c>
      <c r="J53" s="37">
        <v>5</v>
      </c>
      <c r="K53" s="37">
        <v>5</v>
      </c>
      <c r="L53" s="37">
        <v>5</v>
      </c>
      <c r="M53" s="37">
        <v>5</v>
      </c>
      <c r="N53" s="37">
        <v>5</v>
      </c>
      <c r="O53" s="37">
        <v>5</v>
      </c>
    </row>
    <row r="54" spans="1:15" ht="38.25">
      <c r="A54" s="34">
        <v>9</v>
      </c>
      <c r="B54" s="34" t="s">
        <v>61</v>
      </c>
      <c r="C54" s="37">
        <v>5</v>
      </c>
      <c r="D54" s="37">
        <v>5</v>
      </c>
      <c r="E54" s="37">
        <v>5</v>
      </c>
      <c r="F54" s="37">
        <v>5</v>
      </c>
      <c r="G54" s="37">
        <v>5</v>
      </c>
      <c r="H54" s="37">
        <v>5</v>
      </c>
      <c r="I54" s="37">
        <v>5</v>
      </c>
      <c r="J54" s="37">
        <v>5</v>
      </c>
      <c r="K54" s="37">
        <v>5</v>
      </c>
      <c r="L54" s="37">
        <v>5</v>
      </c>
      <c r="M54" s="37">
        <v>5</v>
      </c>
      <c r="N54" s="37">
        <v>5</v>
      </c>
      <c r="O54" s="37">
        <v>5</v>
      </c>
    </row>
    <row r="55" spans="1:15" ht="51">
      <c r="A55" s="34">
        <v>10</v>
      </c>
      <c r="B55" s="34" t="s">
        <v>105</v>
      </c>
      <c r="C55" s="37">
        <v>5</v>
      </c>
      <c r="D55" s="37">
        <v>5</v>
      </c>
      <c r="E55" s="37">
        <v>5</v>
      </c>
      <c r="F55" s="37">
        <v>5</v>
      </c>
      <c r="G55" s="37">
        <v>5</v>
      </c>
      <c r="H55" s="37">
        <v>5</v>
      </c>
      <c r="I55" s="37">
        <v>0</v>
      </c>
      <c r="J55" s="37">
        <v>0</v>
      </c>
      <c r="K55" s="37">
        <v>0</v>
      </c>
      <c r="L55" s="37">
        <v>5</v>
      </c>
      <c r="M55" s="37">
        <v>5</v>
      </c>
      <c r="N55" s="37">
        <v>5</v>
      </c>
      <c r="O55" s="37">
        <v>5</v>
      </c>
    </row>
    <row r="56" spans="1:16" ht="15">
      <c r="A56" s="32"/>
      <c r="B56" s="47" t="s">
        <v>98</v>
      </c>
      <c r="C56" s="48">
        <v>12.24744871391589</v>
      </c>
      <c r="D56" s="48">
        <v>12.409673645990857</v>
      </c>
      <c r="E56" s="48">
        <v>12.409673645990857</v>
      </c>
      <c r="F56" s="48">
        <v>15.811388300841896</v>
      </c>
      <c r="G56" s="48">
        <v>15.811388300841896</v>
      </c>
      <c r="H56" s="48">
        <v>15.811388300841896</v>
      </c>
      <c r="I56" s="48">
        <v>15.811388300841896</v>
      </c>
      <c r="J56" s="48">
        <v>15.811388300841896</v>
      </c>
      <c r="K56" s="48">
        <v>52.20153254455275</v>
      </c>
      <c r="L56" s="48">
        <v>15.811388300841896</v>
      </c>
      <c r="M56" s="48">
        <v>15.811388300841896</v>
      </c>
      <c r="N56" s="48">
        <v>15.811388300841896</v>
      </c>
      <c r="O56" s="48">
        <v>15.811388300841896</v>
      </c>
      <c r="P56" s="46"/>
    </row>
    <row r="57" spans="2:16" ht="12.75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6"/>
    </row>
    <row r="58" spans="1:16" ht="15">
      <c r="A58" s="36"/>
      <c r="B58" s="47" t="s">
        <v>62</v>
      </c>
      <c r="C58" s="48">
        <v>15</v>
      </c>
      <c r="D58" s="48">
        <v>15</v>
      </c>
      <c r="E58" s="48">
        <v>15</v>
      </c>
      <c r="F58" s="48">
        <v>20</v>
      </c>
      <c r="G58" s="48">
        <v>20</v>
      </c>
      <c r="H58" s="48">
        <v>20</v>
      </c>
      <c r="I58" s="48">
        <v>20</v>
      </c>
      <c r="J58" s="48">
        <v>20</v>
      </c>
      <c r="K58" s="48">
        <v>15</v>
      </c>
      <c r="L58" s="48">
        <v>20</v>
      </c>
      <c r="M58" s="48">
        <v>20</v>
      </c>
      <c r="N58" s="48">
        <v>20</v>
      </c>
      <c r="O58" s="48">
        <v>20</v>
      </c>
      <c r="P58" s="46"/>
    </row>
    <row r="62" spans="2:14" ht="12.75">
      <c r="B62" s="45" t="s">
        <v>15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</row>
    <row r="67" ht="24" customHeight="1"/>
  </sheetData>
  <sheetProtection/>
  <printOptions/>
  <pageMargins left="0.7" right="0.7" top="0.75" bottom="0.75" header="0.3" footer="0.3"/>
  <pageSetup horizontalDpi="1200" verticalDpi="1200" orientation="portrait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="110" zoomScaleNormal="110" zoomScalePageLayoutView="0" workbookViewId="0" topLeftCell="A1">
      <selection activeCell="F50" sqref="F50"/>
    </sheetView>
  </sheetViews>
  <sheetFormatPr defaultColWidth="8.75390625" defaultRowHeight="12.75"/>
  <cols>
    <col min="1" max="1" width="8.75390625" style="0" customWidth="1"/>
    <col min="2" max="2" width="35.00390625" style="0" customWidth="1"/>
    <col min="3" max="3" width="2.00390625" style="0" bestFit="1" customWidth="1"/>
    <col min="4" max="4" width="64.375" style="0" bestFit="1" customWidth="1"/>
    <col min="5" max="5" width="9.00390625" style="0" customWidth="1"/>
    <col min="6" max="6" width="13.625" style="0" bestFit="1" customWidth="1"/>
    <col min="7" max="8" width="9.00390625" style="0" customWidth="1"/>
  </cols>
  <sheetData>
    <row r="1" spans="2:3" ht="12.75">
      <c r="B1" s="4" t="s">
        <v>75</v>
      </c>
      <c r="C1" s="4"/>
    </row>
    <row r="2" spans="2:3" ht="12.75">
      <c r="B2" s="4"/>
      <c r="C2" s="4"/>
    </row>
    <row r="3" spans="2:6" ht="12.75">
      <c r="B3" s="4" t="s">
        <v>72</v>
      </c>
      <c r="D3" s="4" t="s">
        <v>73</v>
      </c>
      <c r="E3" s="4" t="s">
        <v>74</v>
      </c>
      <c r="F3" s="4" t="s">
        <v>113</v>
      </c>
    </row>
    <row r="4" spans="1:6" ht="24" customHeight="1">
      <c r="A4">
        <v>1</v>
      </c>
      <c r="B4" s="22" t="s">
        <v>99</v>
      </c>
      <c r="C4" s="22" t="s">
        <v>66</v>
      </c>
      <c r="D4" t="s">
        <v>71</v>
      </c>
      <c r="E4">
        <v>10</v>
      </c>
      <c r="F4" s="29" t="s">
        <v>51</v>
      </c>
    </row>
    <row r="5" spans="2:6" ht="12.75">
      <c r="B5" s="22"/>
      <c r="C5" s="22" t="s">
        <v>67</v>
      </c>
      <c r="D5" t="s">
        <v>70</v>
      </c>
      <c r="E5">
        <v>10</v>
      </c>
      <c r="F5" s="29" t="s">
        <v>51</v>
      </c>
    </row>
    <row r="6" spans="2:3" ht="12.75">
      <c r="B6" s="22"/>
      <c r="C6" s="22"/>
    </row>
    <row r="7" spans="1:6" ht="25.5">
      <c r="A7">
        <v>2</v>
      </c>
      <c r="B7" s="22" t="s">
        <v>100</v>
      </c>
      <c r="C7" s="22" t="s">
        <v>66</v>
      </c>
      <c r="D7" t="s">
        <v>63</v>
      </c>
      <c r="E7">
        <v>10</v>
      </c>
      <c r="F7" s="29" t="s">
        <v>51</v>
      </c>
    </row>
    <row r="8" spans="3:6" ht="12.75">
      <c r="C8" s="22" t="s">
        <v>67</v>
      </c>
      <c r="D8" t="s">
        <v>64</v>
      </c>
      <c r="E8">
        <v>10</v>
      </c>
      <c r="F8" s="29" t="s">
        <v>51</v>
      </c>
    </row>
    <row r="9" ht="12.75">
      <c r="E9" s="29" t="s">
        <v>220</v>
      </c>
    </row>
    <row r="10" spans="1:6" ht="12.75">
      <c r="A10">
        <v>3</v>
      </c>
      <c r="B10" t="s">
        <v>65</v>
      </c>
      <c r="C10" s="22" t="s">
        <v>66</v>
      </c>
      <c r="D10" t="s">
        <v>68</v>
      </c>
      <c r="E10">
        <v>10</v>
      </c>
      <c r="F10" s="29" t="s">
        <v>51</v>
      </c>
    </row>
    <row r="11" spans="3:6" ht="12.75">
      <c r="C11" s="22" t="s">
        <v>67</v>
      </c>
      <c r="D11" t="s">
        <v>69</v>
      </c>
      <c r="E11">
        <v>10</v>
      </c>
      <c r="F11" s="29" t="s">
        <v>51</v>
      </c>
    </row>
    <row r="14" spans="4:6" ht="12.75">
      <c r="D14" s="45" t="s">
        <v>98</v>
      </c>
      <c r="E14" s="45">
        <f>SQRT(SUMSQ(E4:E11))</f>
        <v>24.49489742783178</v>
      </c>
      <c r="F14" s="45" t="s">
        <v>74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F19" sqref="F19"/>
    </sheetView>
  </sheetViews>
  <sheetFormatPr defaultColWidth="8.75390625" defaultRowHeight="12.75"/>
  <cols>
    <col min="1" max="1" width="4.125" style="0" customWidth="1"/>
    <col min="2" max="2" width="82.875" style="0" customWidth="1"/>
    <col min="3" max="4" width="8.75390625" style="0" customWidth="1"/>
    <col min="5" max="5" width="13.375" style="0" bestFit="1" customWidth="1"/>
  </cols>
  <sheetData>
    <row r="2" ht="12.75">
      <c r="A2" s="4" t="s">
        <v>76</v>
      </c>
    </row>
    <row r="4" ht="12.75">
      <c r="A4" s="4" t="s">
        <v>77</v>
      </c>
    </row>
    <row r="5" spans="1:2" ht="12.75">
      <c r="A5">
        <v>1</v>
      </c>
      <c r="B5" s="29" t="s">
        <v>78</v>
      </c>
    </row>
    <row r="6" spans="1:2" ht="12.75">
      <c r="A6">
        <v>2</v>
      </c>
      <c r="B6" s="29" t="s">
        <v>82</v>
      </c>
    </row>
    <row r="7" spans="1:2" ht="12.75">
      <c r="A7">
        <v>3</v>
      </c>
      <c r="B7" s="29" t="s">
        <v>5</v>
      </c>
    </row>
    <row r="8" spans="1:5" ht="12.75">
      <c r="A8" s="4" t="s">
        <v>46</v>
      </c>
      <c r="C8" s="4" t="s">
        <v>52</v>
      </c>
      <c r="E8" s="4" t="s">
        <v>113</v>
      </c>
    </row>
    <row r="9" spans="1:5" ht="12.75">
      <c r="A9">
        <v>1</v>
      </c>
      <c r="B9" s="29" t="s">
        <v>80</v>
      </c>
      <c r="C9">
        <v>10</v>
      </c>
      <c r="D9" s="29" t="s">
        <v>74</v>
      </c>
      <c r="E9" s="29" t="s">
        <v>51</v>
      </c>
    </row>
    <row r="10" spans="1:5" ht="12.75">
      <c r="A10">
        <v>2</v>
      </c>
      <c r="B10" s="29" t="s">
        <v>81</v>
      </c>
      <c r="C10">
        <v>10</v>
      </c>
      <c r="D10" s="29" t="s">
        <v>74</v>
      </c>
      <c r="E10" s="29" t="s">
        <v>51</v>
      </c>
    </row>
    <row r="11" spans="1:5" ht="12.75">
      <c r="A11">
        <v>3</v>
      </c>
      <c r="B11" s="29" t="s">
        <v>4</v>
      </c>
      <c r="C11">
        <v>10</v>
      </c>
      <c r="D11" s="29" t="s">
        <v>74</v>
      </c>
      <c r="E11" s="29" t="s">
        <v>51</v>
      </c>
    </row>
    <row r="16" spans="2:4" ht="12.75">
      <c r="B16" s="45" t="s">
        <v>47</v>
      </c>
      <c r="C16" s="45">
        <f>SQRT(SUMSQ(C9:C11))</f>
        <v>17.320508075688775</v>
      </c>
      <c r="D16" s="45" t="s">
        <v>74</v>
      </c>
    </row>
    <row r="17" spans="2:4" ht="12.75">
      <c r="B17" s="45"/>
      <c r="C17" s="45"/>
      <c r="D17" s="45"/>
    </row>
    <row r="18" spans="2:4" ht="12.75">
      <c r="B18" s="45" t="s">
        <v>48</v>
      </c>
      <c r="C18" s="45">
        <f>SQRT(SUMSQ(C9:C12))</f>
        <v>17.320508075688775</v>
      </c>
      <c r="D18" s="45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5" sqref="A5"/>
    </sheetView>
  </sheetViews>
  <sheetFormatPr defaultColWidth="8.75390625" defaultRowHeight="12.75"/>
  <cols>
    <col min="1" max="1" width="8.75390625" style="0" customWidth="1"/>
    <col min="2" max="2" width="49.375" style="0" bestFit="1" customWidth="1"/>
    <col min="3" max="6" width="8.75390625" style="0" customWidth="1"/>
    <col min="7" max="7" width="80.25390625" style="0" bestFit="1" customWidth="1"/>
  </cols>
  <sheetData>
    <row r="1" spans="2:4" ht="15">
      <c r="B1" s="23" t="s">
        <v>106</v>
      </c>
      <c r="D1" s="24"/>
    </row>
    <row r="2" spans="2:5" ht="12.75">
      <c r="B2" s="25" t="s">
        <v>117</v>
      </c>
      <c r="D2" s="24"/>
      <c r="E2" s="25" t="s">
        <v>107</v>
      </c>
    </row>
    <row r="3" ht="12.75">
      <c r="D3" s="24"/>
    </row>
    <row r="4" ht="12.75">
      <c r="D4" s="24"/>
    </row>
    <row r="5" spans="1:7" ht="12.75">
      <c r="A5" s="4" t="s">
        <v>17</v>
      </c>
      <c r="B5" s="25" t="s">
        <v>108</v>
      </c>
      <c r="C5" s="25" t="s">
        <v>109</v>
      </c>
      <c r="D5" s="26" t="s">
        <v>110</v>
      </c>
      <c r="E5" s="25" t="s">
        <v>111</v>
      </c>
      <c r="F5" s="25" t="s">
        <v>112</v>
      </c>
      <c r="G5" s="25" t="s">
        <v>113</v>
      </c>
    </row>
    <row r="6" spans="4:6" ht="12.75">
      <c r="D6" s="24"/>
      <c r="F6" t="s">
        <v>220</v>
      </c>
    </row>
    <row r="7" spans="1:6" ht="12.75">
      <c r="A7">
        <v>1</v>
      </c>
      <c r="B7" s="25" t="s">
        <v>115</v>
      </c>
      <c r="C7">
        <v>1</v>
      </c>
      <c r="D7" s="24">
        <v>0.85</v>
      </c>
      <c r="E7" s="27">
        <f aca="true" t="shared" si="0" ref="E7:E13">D7^(C7)</f>
        <v>0.85</v>
      </c>
      <c r="F7" s="28">
        <f aca="true" t="shared" si="1" ref="F7:F15">(E$32/E7-E$32)*100</f>
        <v>7.341112435982317</v>
      </c>
    </row>
    <row r="8" spans="1:6" ht="12.75">
      <c r="A8">
        <f>1+A7</f>
        <v>2</v>
      </c>
      <c r="B8" s="25" t="s">
        <v>116</v>
      </c>
      <c r="C8">
        <v>1</v>
      </c>
      <c r="D8" s="24">
        <v>0.85</v>
      </c>
      <c r="E8" s="27">
        <f t="shared" si="0"/>
        <v>0.85</v>
      </c>
      <c r="F8" s="28">
        <f t="shared" si="1"/>
        <v>7.341112435982317</v>
      </c>
    </row>
    <row r="9" spans="1:6" ht="12.75">
      <c r="A9">
        <f aca="true" t="shared" si="2" ref="A9:A15">1+A8</f>
        <v>3</v>
      </c>
      <c r="B9" s="25" t="s">
        <v>41</v>
      </c>
      <c r="C9">
        <v>1</v>
      </c>
      <c r="D9" s="24">
        <v>0.85</v>
      </c>
      <c r="E9" s="27">
        <f>D9^(C9)</f>
        <v>0.85</v>
      </c>
      <c r="F9" s="28">
        <f t="shared" si="1"/>
        <v>7.341112435982317</v>
      </c>
    </row>
    <row r="10" spans="1:7" ht="12.75">
      <c r="A10">
        <f t="shared" si="2"/>
        <v>4</v>
      </c>
      <c r="B10" s="25" t="s">
        <v>128</v>
      </c>
      <c r="C10">
        <v>3</v>
      </c>
      <c r="D10" s="24">
        <v>0.99</v>
      </c>
      <c r="E10" s="27">
        <f t="shared" si="0"/>
        <v>0.9702989999999999</v>
      </c>
      <c r="F10" s="28">
        <f t="shared" si="1"/>
        <v>1.273371221255476</v>
      </c>
      <c r="G10" s="4" t="s">
        <v>49</v>
      </c>
    </row>
    <row r="11" spans="1:6" ht="12.75">
      <c r="A11">
        <f t="shared" si="2"/>
        <v>5</v>
      </c>
      <c r="B11" s="25" t="s">
        <v>118</v>
      </c>
      <c r="C11">
        <v>1</v>
      </c>
      <c r="D11" s="24">
        <v>0.99</v>
      </c>
      <c r="E11" s="27">
        <f t="shared" si="0"/>
        <v>0.99</v>
      </c>
      <c r="F11" s="28">
        <f t="shared" si="1"/>
        <v>0.4201983549215471</v>
      </c>
    </row>
    <row r="12" spans="1:6" ht="12.75">
      <c r="A12">
        <f t="shared" si="2"/>
        <v>6</v>
      </c>
      <c r="B12" s="25" t="s">
        <v>119</v>
      </c>
      <c r="C12">
        <v>1</v>
      </c>
      <c r="D12" s="24">
        <v>0.99</v>
      </c>
      <c r="E12" s="27">
        <f t="shared" si="0"/>
        <v>0.99</v>
      </c>
      <c r="F12" s="28">
        <f t="shared" si="1"/>
        <v>0.4201983549215471</v>
      </c>
    </row>
    <row r="13" spans="1:6" ht="12.75">
      <c r="A13">
        <f t="shared" si="2"/>
        <v>7</v>
      </c>
      <c r="B13" s="25" t="s">
        <v>120</v>
      </c>
      <c r="C13">
        <v>1</v>
      </c>
      <c r="D13" s="24">
        <v>0.99</v>
      </c>
      <c r="E13" s="27">
        <f t="shared" si="0"/>
        <v>0.99</v>
      </c>
      <c r="F13" s="28">
        <f t="shared" si="1"/>
        <v>0.4201983549215471</v>
      </c>
    </row>
    <row r="14" spans="1:6" ht="12.75">
      <c r="A14">
        <f t="shared" si="2"/>
        <v>8</v>
      </c>
      <c r="B14" s="25" t="s">
        <v>121</v>
      </c>
      <c r="C14">
        <v>1</v>
      </c>
      <c r="D14" s="24">
        <v>0.99</v>
      </c>
      <c r="E14" s="27">
        <f>D14^(C14)</f>
        <v>0.99</v>
      </c>
      <c r="F14" s="28">
        <f t="shared" si="1"/>
        <v>0.4201983549215471</v>
      </c>
    </row>
    <row r="15" spans="1:7" ht="12.75">
      <c r="A15">
        <f t="shared" si="2"/>
        <v>9</v>
      </c>
      <c r="B15" s="25" t="s">
        <v>133</v>
      </c>
      <c r="C15">
        <v>2</v>
      </c>
      <c r="D15" s="24">
        <v>0.99</v>
      </c>
      <c r="E15" s="27">
        <f>D15^(C15)</f>
        <v>0.9801</v>
      </c>
      <c r="F15" s="28">
        <f t="shared" si="1"/>
        <v>0.8446411376705876</v>
      </c>
      <c r="G15" s="29" t="s">
        <v>43</v>
      </c>
    </row>
    <row r="16" spans="2:6" ht="12.75">
      <c r="B16" s="25" t="s">
        <v>220</v>
      </c>
      <c r="C16" t="s">
        <v>220</v>
      </c>
      <c r="D16" s="24" t="s">
        <v>220</v>
      </c>
      <c r="E16" s="27" t="s">
        <v>220</v>
      </c>
      <c r="F16" s="28" t="s">
        <v>220</v>
      </c>
    </row>
    <row r="17" spans="1:7" ht="12.75">
      <c r="A17">
        <f>1+A15</f>
        <v>10</v>
      </c>
      <c r="B17" s="25" t="s">
        <v>122</v>
      </c>
      <c r="C17">
        <v>1</v>
      </c>
      <c r="D17" s="24">
        <v>0.99</v>
      </c>
      <c r="E17" s="27">
        <f>D17^(C17)</f>
        <v>0.99</v>
      </c>
      <c r="F17" s="28">
        <f aca="true" t="shared" si="3" ref="F17:F28">(E$32/E17-E$32)*100</f>
        <v>0.4201983549215471</v>
      </c>
      <c r="G17" s="29" t="s">
        <v>42</v>
      </c>
    </row>
    <row r="18" spans="1:6" ht="12.75">
      <c r="A18">
        <f aca="true" t="shared" si="4" ref="A18:A28">1+A17</f>
        <v>11</v>
      </c>
      <c r="B18" s="25" t="s">
        <v>123</v>
      </c>
      <c r="C18">
        <v>3</v>
      </c>
      <c r="D18" s="24">
        <v>0.99</v>
      </c>
      <c r="E18" s="27">
        <f aca="true" t="shared" si="5" ref="E18:E26">D18^(C18)</f>
        <v>0.9702989999999999</v>
      </c>
      <c r="F18" s="28">
        <f t="shared" si="3"/>
        <v>1.273371221255476</v>
      </c>
    </row>
    <row r="19" spans="1:6" ht="12.75">
      <c r="A19">
        <f t="shared" si="4"/>
        <v>12</v>
      </c>
      <c r="B19" s="25" t="s">
        <v>124</v>
      </c>
      <c r="C19">
        <v>1</v>
      </c>
      <c r="D19" s="24">
        <v>0.99</v>
      </c>
      <c r="E19" s="27">
        <f t="shared" si="5"/>
        <v>0.99</v>
      </c>
      <c r="F19" s="28">
        <f t="shared" si="3"/>
        <v>0.4201983549215471</v>
      </c>
    </row>
    <row r="20" spans="1:6" ht="12.75">
      <c r="A20">
        <f t="shared" si="4"/>
        <v>13</v>
      </c>
      <c r="B20" s="25" t="s">
        <v>125</v>
      </c>
      <c r="C20">
        <v>1</v>
      </c>
      <c r="D20" s="24">
        <v>0.99</v>
      </c>
      <c r="E20" s="27">
        <f t="shared" si="5"/>
        <v>0.99</v>
      </c>
      <c r="F20" s="28">
        <f t="shared" si="3"/>
        <v>0.4201983549215471</v>
      </c>
    </row>
    <row r="21" spans="1:6" ht="12.75">
      <c r="A21">
        <f t="shared" si="4"/>
        <v>14</v>
      </c>
      <c r="B21" s="25" t="s">
        <v>126</v>
      </c>
      <c r="C21">
        <v>3</v>
      </c>
      <c r="D21" s="24">
        <v>0.99</v>
      </c>
      <c r="E21" s="27">
        <f t="shared" si="5"/>
        <v>0.9702989999999999</v>
      </c>
      <c r="F21" s="28">
        <f t="shared" si="3"/>
        <v>1.273371221255476</v>
      </c>
    </row>
    <row r="22" spans="1:6" ht="12.75">
      <c r="A22">
        <f t="shared" si="4"/>
        <v>15</v>
      </c>
      <c r="B22" s="25" t="s">
        <v>127</v>
      </c>
      <c r="C22">
        <v>1</v>
      </c>
      <c r="D22" s="24">
        <v>0.99</v>
      </c>
      <c r="E22" s="27">
        <f t="shared" si="5"/>
        <v>0.99</v>
      </c>
      <c r="F22" s="28">
        <f t="shared" si="3"/>
        <v>0.4201983549215471</v>
      </c>
    </row>
    <row r="23" spans="1:6" ht="12.75">
      <c r="A23">
        <f t="shared" si="4"/>
        <v>16</v>
      </c>
      <c r="B23" s="25" t="s">
        <v>129</v>
      </c>
      <c r="C23">
        <v>2</v>
      </c>
      <c r="D23" s="24">
        <v>0.99</v>
      </c>
      <c r="E23" s="27">
        <f t="shared" si="5"/>
        <v>0.9801</v>
      </c>
      <c r="F23" s="28">
        <f t="shared" si="3"/>
        <v>0.8446411376705876</v>
      </c>
    </row>
    <row r="24" spans="1:6" ht="12.75">
      <c r="A24">
        <f t="shared" si="4"/>
        <v>17</v>
      </c>
      <c r="B24" s="25" t="s">
        <v>39</v>
      </c>
      <c r="C24">
        <v>2</v>
      </c>
      <c r="D24" s="24">
        <v>0.99</v>
      </c>
      <c r="E24" s="27">
        <f t="shared" si="5"/>
        <v>0.9801</v>
      </c>
      <c r="F24" s="28">
        <f t="shared" si="3"/>
        <v>0.8446411376705876</v>
      </c>
    </row>
    <row r="25" spans="1:6" ht="12.75">
      <c r="A25">
        <f t="shared" si="4"/>
        <v>18</v>
      </c>
      <c r="B25" s="25" t="s">
        <v>40</v>
      </c>
      <c r="C25">
        <v>1</v>
      </c>
      <c r="D25" s="24">
        <v>0.925</v>
      </c>
      <c r="E25" s="27">
        <f t="shared" si="5"/>
        <v>0.925</v>
      </c>
      <c r="F25" s="28">
        <f t="shared" si="3"/>
        <v>3.3729435516675457</v>
      </c>
    </row>
    <row r="26" spans="1:6" ht="12.75">
      <c r="A26">
        <f t="shared" si="4"/>
        <v>19</v>
      </c>
      <c r="B26" s="25" t="s">
        <v>130</v>
      </c>
      <c r="C26">
        <v>3</v>
      </c>
      <c r="D26" s="24">
        <v>0.99</v>
      </c>
      <c r="E26" s="27">
        <f t="shared" si="5"/>
        <v>0.9702989999999999</v>
      </c>
      <c r="F26" s="28">
        <f t="shared" si="3"/>
        <v>1.273371221255476</v>
      </c>
    </row>
    <row r="27" spans="1:6" ht="12.75">
      <c r="A27">
        <f t="shared" si="4"/>
        <v>20</v>
      </c>
      <c r="B27" s="25" t="s">
        <v>131</v>
      </c>
      <c r="C27">
        <v>3</v>
      </c>
      <c r="D27" s="24">
        <v>0.99</v>
      </c>
      <c r="E27" s="27">
        <f>D27^(C27)</f>
        <v>0.9702989999999999</v>
      </c>
      <c r="F27" s="28">
        <f t="shared" si="3"/>
        <v>1.273371221255476</v>
      </c>
    </row>
    <row r="28" spans="1:6" ht="12.75">
      <c r="A28">
        <f t="shared" si="4"/>
        <v>21</v>
      </c>
      <c r="B28" s="25" t="s">
        <v>132</v>
      </c>
      <c r="C28">
        <v>2</v>
      </c>
      <c r="D28" s="24">
        <v>0.99</v>
      </c>
      <c r="E28" s="27">
        <f>D28^(C28)</f>
        <v>0.9801</v>
      </c>
      <c r="F28" s="28">
        <f t="shared" si="3"/>
        <v>0.8446411376705876</v>
      </c>
    </row>
    <row r="29" spans="2:12" ht="12.75">
      <c r="B29" s="25" t="s">
        <v>220</v>
      </c>
      <c r="C29" s="25" t="s">
        <v>220</v>
      </c>
      <c r="D29" s="25" t="s">
        <v>220</v>
      </c>
      <c r="E29" s="25" t="s">
        <v>220</v>
      </c>
      <c r="F29" s="25" t="s">
        <v>220</v>
      </c>
      <c r="G29" s="25" t="s">
        <v>220</v>
      </c>
      <c r="H29" s="25" t="s">
        <v>220</v>
      </c>
      <c r="I29" s="25" t="s">
        <v>220</v>
      </c>
      <c r="J29" s="25" t="s">
        <v>220</v>
      </c>
      <c r="K29" s="25" t="s">
        <v>220</v>
      </c>
      <c r="L29" s="25" t="s">
        <v>220</v>
      </c>
    </row>
    <row r="30" spans="2:12" ht="12.75">
      <c r="B30" s="25" t="s">
        <v>220</v>
      </c>
      <c r="C30" s="25" t="s">
        <v>220</v>
      </c>
      <c r="D30" s="25" t="s">
        <v>220</v>
      </c>
      <c r="E30" s="25" t="s">
        <v>220</v>
      </c>
      <c r="F30" s="25" t="s">
        <v>220</v>
      </c>
      <c r="G30" s="25" t="s">
        <v>220</v>
      </c>
      <c r="H30" s="25" t="s">
        <v>220</v>
      </c>
      <c r="I30" s="25" t="s">
        <v>220</v>
      </c>
      <c r="J30" s="25" t="s">
        <v>220</v>
      </c>
      <c r="K30" s="25" t="s">
        <v>220</v>
      </c>
      <c r="L30" s="25" t="s">
        <v>220</v>
      </c>
    </row>
    <row r="31" ht="12.75">
      <c r="D31" s="24"/>
    </row>
    <row r="32" spans="2:9" ht="12.75">
      <c r="B32" s="45" t="s">
        <v>114</v>
      </c>
      <c r="C32" s="45"/>
      <c r="D32" s="49"/>
      <c r="E32" s="50">
        <f>PRODUCT(E7:E31)</f>
        <v>0.4159963713723312</v>
      </c>
      <c r="F32" s="46"/>
      <c r="G32" s="45" t="s">
        <v>16</v>
      </c>
      <c r="H32" s="25" t="s">
        <v>220</v>
      </c>
      <c r="I32" s="25" t="s">
        <v>220</v>
      </c>
    </row>
    <row r="33" spans="2:9" ht="12.75">
      <c r="B33" s="45"/>
      <c r="C33" s="45"/>
      <c r="D33" s="49"/>
      <c r="E33" s="45"/>
      <c r="F33" s="46"/>
      <c r="G33" s="46" t="s">
        <v>220</v>
      </c>
      <c r="H33" s="25" t="s">
        <v>220</v>
      </c>
      <c r="I33" s="25" t="s">
        <v>220</v>
      </c>
    </row>
    <row r="34" spans="2:9" ht="12.75">
      <c r="B34" s="45" t="s">
        <v>38</v>
      </c>
      <c r="C34" s="45"/>
      <c r="D34" s="49"/>
      <c r="E34" s="45">
        <v>0.35</v>
      </c>
      <c r="F34" s="46"/>
      <c r="G34" s="46" t="s">
        <v>220</v>
      </c>
      <c r="H34" s="25" t="s">
        <v>220</v>
      </c>
      <c r="I34" s="25" t="s">
        <v>220</v>
      </c>
    </row>
    <row r="35" spans="8:9" ht="12.75">
      <c r="H35" s="25" t="s">
        <v>220</v>
      </c>
      <c r="I35" s="25" t="s">
        <v>220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D7" sqref="D7"/>
    </sheetView>
  </sheetViews>
  <sheetFormatPr defaultColWidth="8.75390625" defaultRowHeight="12.75"/>
  <cols>
    <col min="1" max="1" width="4.75390625" style="0" customWidth="1"/>
    <col min="2" max="2" width="39.75390625" style="0" customWidth="1"/>
  </cols>
  <sheetData>
    <row r="1" ht="12.75">
      <c r="A1" s="4" t="s">
        <v>85</v>
      </c>
    </row>
    <row r="3" ht="12.75">
      <c r="A3" s="4" t="s">
        <v>6</v>
      </c>
    </row>
    <row r="4" spans="1:2" ht="25.5">
      <c r="A4">
        <v>1</v>
      </c>
      <c r="B4" s="39" t="s">
        <v>7</v>
      </c>
    </row>
    <row r="5" spans="1:2" ht="25.5">
      <c r="A5">
        <v>2</v>
      </c>
      <c r="B5" s="39" t="s">
        <v>93</v>
      </c>
    </row>
    <row r="6" spans="2:5" ht="12.75">
      <c r="B6" s="40"/>
      <c r="D6" s="29" t="s">
        <v>35</v>
      </c>
      <c r="E6" t="s">
        <v>113</v>
      </c>
    </row>
    <row r="7" spans="1:4" ht="12.75">
      <c r="A7" s="4" t="s">
        <v>79</v>
      </c>
      <c r="B7" s="40"/>
      <c r="D7" t="s">
        <v>220</v>
      </c>
    </row>
    <row r="8" spans="1:5" ht="25.5">
      <c r="A8">
        <v>1</v>
      </c>
      <c r="B8" s="39" t="s">
        <v>94</v>
      </c>
      <c r="C8">
        <f>SQRT(C29*C28^2)</f>
        <v>52.19851722031958</v>
      </c>
      <c r="D8" s="29" t="s">
        <v>74</v>
      </c>
      <c r="E8" s="29" t="s">
        <v>1</v>
      </c>
    </row>
    <row r="9" spans="1:10" ht="38.25">
      <c r="A9">
        <v>2</v>
      </c>
      <c r="B9" s="39" t="s">
        <v>95</v>
      </c>
      <c r="C9">
        <f>1000/40</f>
        <v>25</v>
      </c>
      <c r="D9" s="52" t="s">
        <v>74</v>
      </c>
      <c r="E9" s="29" t="s">
        <v>50</v>
      </c>
      <c r="J9" t="s">
        <v>287</v>
      </c>
    </row>
    <row r="10" spans="2:5" ht="12.75">
      <c r="B10" s="39"/>
      <c r="E10" s="29"/>
    </row>
    <row r="11" spans="1:4" ht="12.75">
      <c r="A11" s="29" t="s">
        <v>220</v>
      </c>
      <c r="B11" s="51" t="s">
        <v>3</v>
      </c>
      <c r="C11" s="45">
        <f>SQRT(SUMSQ(C8:C9))/SQRT(32)</f>
        <v>10.231210216782763</v>
      </c>
      <c r="D11" s="53" t="s">
        <v>74</v>
      </c>
    </row>
    <row r="12" ht="12.75">
      <c r="A12" s="29" t="s">
        <v>220</v>
      </c>
    </row>
    <row r="23" ht="12.75">
      <c r="B23" s="29" t="s">
        <v>96</v>
      </c>
    </row>
    <row r="24" ht="12.75">
      <c r="B24" s="29" t="s">
        <v>34</v>
      </c>
    </row>
    <row r="26" ht="12.75">
      <c r="B26" s="29"/>
    </row>
    <row r="28" spans="2:6" ht="12.75">
      <c r="B28" s="29" t="s">
        <v>36</v>
      </c>
      <c r="C28" s="29">
        <f>633/50</f>
        <v>12.66</v>
      </c>
      <c r="D28" s="29" t="s">
        <v>37</v>
      </c>
      <c r="F28" s="54" t="s">
        <v>286</v>
      </c>
    </row>
    <row r="29" spans="2:3" ht="12.75">
      <c r="B29" s="29" t="s">
        <v>0</v>
      </c>
      <c r="C29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15" sqref="F15"/>
    </sheetView>
  </sheetViews>
  <sheetFormatPr defaultColWidth="8.75390625" defaultRowHeight="12.75"/>
  <cols>
    <col min="1" max="1" width="8.75390625" style="0" customWidth="1"/>
    <col min="2" max="2" width="10.625" style="0" customWidth="1"/>
    <col min="3" max="3" width="71.375" style="0" customWidth="1"/>
  </cols>
  <sheetData>
    <row r="1" ht="12.75">
      <c r="A1" s="4" t="s">
        <v>2</v>
      </c>
    </row>
    <row r="3" ht="12.75">
      <c r="A3" s="4" t="s">
        <v>20</v>
      </c>
    </row>
    <row r="5" spans="1:2" ht="12.75">
      <c r="A5">
        <v>1</v>
      </c>
      <c r="B5" t="s">
        <v>18</v>
      </c>
    </row>
    <row r="6" spans="1:2" ht="12.75">
      <c r="A6">
        <v>2</v>
      </c>
      <c r="B6" t="s">
        <v>19</v>
      </c>
    </row>
    <row r="7" spans="1:2" ht="12.75">
      <c r="A7">
        <v>3</v>
      </c>
      <c r="B7" t="s">
        <v>11</v>
      </c>
    </row>
    <row r="9" spans="1:4" ht="12.75">
      <c r="A9" s="4" t="s">
        <v>27</v>
      </c>
      <c r="B9" s="4" t="s">
        <v>28</v>
      </c>
      <c r="C9" s="4" t="s">
        <v>29</v>
      </c>
      <c r="D9" s="4" t="s">
        <v>31</v>
      </c>
    </row>
    <row r="10" spans="1:6" ht="12.75">
      <c r="A10">
        <v>1</v>
      </c>
      <c r="B10" t="s">
        <v>21</v>
      </c>
      <c r="D10">
        <v>1</v>
      </c>
      <c r="E10" t="s">
        <v>32</v>
      </c>
      <c r="F10" t="s">
        <v>10</v>
      </c>
    </row>
    <row r="11" spans="1:3" ht="12.75">
      <c r="A11" t="s">
        <v>24</v>
      </c>
      <c r="C11" t="s">
        <v>22</v>
      </c>
    </row>
    <row r="13" spans="1:2" ht="12.75">
      <c r="A13">
        <v>2</v>
      </c>
      <c r="B13" t="s">
        <v>23</v>
      </c>
    </row>
    <row r="14" spans="1:6" ht="12.75">
      <c r="A14" t="s">
        <v>24</v>
      </c>
      <c r="C14" t="s">
        <v>25</v>
      </c>
      <c r="D14">
        <v>10</v>
      </c>
      <c r="E14" t="s">
        <v>33</v>
      </c>
      <c r="F14" t="s">
        <v>285</v>
      </c>
    </row>
    <row r="15" spans="1:6" ht="12.75">
      <c r="A15" t="s">
        <v>26</v>
      </c>
      <c r="C15" t="s">
        <v>8</v>
      </c>
      <c r="D15">
        <v>40</v>
      </c>
      <c r="E15" t="s">
        <v>9</v>
      </c>
      <c r="F15" t="s">
        <v>10</v>
      </c>
    </row>
    <row r="18" spans="1:5" ht="12.75">
      <c r="A18" s="44"/>
      <c r="B18" s="44"/>
      <c r="C18" s="44" t="s">
        <v>12</v>
      </c>
      <c r="D18" s="44">
        <v>1</v>
      </c>
      <c r="E18" s="44" t="s">
        <v>13</v>
      </c>
    </row>
    <row r="19" spans="1:5" ht="12.75">
      <c r="A19" s="44"/>
      <c r="B19" s="44"/>
      <c r="C19" s="44" t="s">
        <v>14</v>
      </c>
      <c r="D19" s="44">
        <f>SQRT(SUMSQ(D14:D15))</f>
        <v>41.23105625617661</v>
      </c>
      <c r="E19" s="44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Dekany</dc:creator>
  <cp:keywords/>
  <dc:description/>
  <cp:lastModifiedBy>Your User Name</cp:lastModifiedBy>
  <cp:lastPrinted>2009-05-12T17:55:34Z</cp:lastPrinted>
  <dcterms:created xsi:type="dcterms:W3CDTF">2009-04-28T22:06:07Z</dcterms:created>
  <dcterms:modified xsi:type="dcterms:W3CDTF">2009-05-14T21:58:34Z</dcterms:modified>
  <cp:category/>
  <cp:version/>
  <cp:contentType/>
  <cp:contentStatus/>
</cp:coreProperties>
</file>