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65476" windowWidth="26920" windowHeight="16340" tabRatio="500" activeTab="2"/>
  </bookViews>
  <sheets>
    <sheet name="radiation" sheetId="1" r:id="rId1"/>
    <sheet name="Heat capacity" sheetId="2" r:id="rId2"/>
    <sheet name="Cooling curves" sheetId="3" r:id="rId3"/>
    <sheet name="vignetting" sheetId="4" r:id="rId4"/>
    <sheet name="Sensor locations" sheetId="5" r:id="rId5"/>
    <sheet name="Vacuum" sheetId="6" r:id="rId6"/>
    <sheet name="demister" sheetId="7" r:id="rId7"/>
  </sheets>
  <definedNames/>
  <calcPr fullCalcOnLoad="1"/>
</workbook>
</file>

<file path=xl/comments2.xml><?xml version="1.0" encoding="utf-8"?>
<comments xmlns="http://schemas.openxmlformats.org/spreadsheetml/2006/main">
  <authors>
    <author>Roger Smith</author>
  </authors>
  <commentList>
    <comment ref="A8" authorId="0">
      <text>
        <r>
          <rPr>
            <b/>
            <sz val="9"/>
            <rFont val="Verdana"/>
            <family val="0"/>
          </rPr>
          <t>Roger Smith:</t>
        </r>
        <r>
          <rPr>
            <sz val="9"/>
            <rFont val="Verdana"/>
            <family val="0"/>
          </rPr>
          <t xml:space="preserve">
FPMOLY, "Focal plane"</t>
        </r>
      </text>
    </comment>
    <comment ref="C8" authorId="0">
      <text>
        <r>
          <rPr>
            <b/>
            <sz val="9"/>
            <rFont val="Verdana"/>
            <family val="0"/>
          </rPr>
          <t>Roger Smith:</t>
        </r>
        <r>
          <rPr>
            <sz val="9"/>
            <rFont val="Verdana"/>
            <family val="0"/>
          </rPr>
          <t xml:space="preserve">
Confirmed by Luppino not to be TZM</t>
        </r>
      </text>
    </comment>
    <comment ref="G35" authorId="0">
      <text>
        <r>
          <rPr>
            <b/>
            <sz val="9"/>
            <rFont val="Verdana"/>
            <family val="0"/>
          </rPr>
          <t>Roger Smith:</t>
        </r>
        <r>
          <rPr>
            <sz val="9"/>
            <rFont val="Verdana"/>
            <family val="0"/>
          </rPr>
          <t xml:space="preserve">
hole to nearest hole
</t>
        </r>
      </text>
    </comment>
  </commentList>
</comments>
</file>

<file path=xl/comments3.xml><?xml version="1.0" encoding="utf-8"?>
<comments xmlns="http://schemas.openxmlformats.org/spreadsheetml/2006/main">
  <authors>
    <author>Roger Smith</author>
  </authors>
  <commentList>
    <comment ref="D14" authorId="0">
      <text>
        <r>
          <rPr>
            <b/>
            <sz val="9"/>
            <rFont val="Verdana"/>
            <family val="0"/>
          </rPr>
          <t>Roger Smith:</t>
        </r>
        <r>
          <rPr>
            <sz val="9"/>
            <rFont val="Verdana"/>
            <family val="0"/>
          </rPr>
          <t xml:space="preserve">
placeholder.  May eway off.
Assume fiberglass conductivity =0.04 W/mK</t>
        </r>
      </text>
    </comment>
    <comment ref="D13" authorId="0">
      <text>
        <r>
          <rPr>
            <b/>
            <sz val="9"/>
            <rFont val="Verdana"/>
            <family val="0"/>
          </rPr>
          <t>Roger Smith:</t>
        </r>
        <r>
          <rPr>
            <sz val="9"/>
            <rFont val="Verdana"/>
            <family val="0"/>
          </rPr>
          <t xml:space="preserve">
Guess based on my own designs</t>
        </r>
      </text>
    </comment>
    <comment ref="J45" authorId="0">
      <text>
        <r>
          <rPr>
            <b/>
            <sz val="9"/>
            <rFont val="Verdana"/>
            <family val="0"/>
          </rPr>
          <t>Roger Smith:</t>
        </r>
        <r>
          <rPr>
            <sz val="9"/>
            <rFont val="Verdana"/>
            <family val="0"/>
          </rPr>
          <t xml:space="preserve">
Conduction from ambient + radiation from ambient - conduction to cooler</t>
        </r>
      </text>
    </comment>
    <comment ref="K45" authorId="0">
      <text>
        <r>
          <rPr>
            <b/>
            <sz val="9"/>
            <rFont val="Verdana"/>
            <family val="0"/>
          </rPr>
          <t>Roger Smith:</t>
        </r>
        <r>
          <rPr>
            <sz val="9"/>
            <rFont val="Verdana"/>
            <family val="0"/>
          </rPr>
          <t xml:space="preserve">
delta T = time increment * net heat into detector / heat capacity;   clamped at tmeperature setpoint to represent an ideal temprature servo</t>
        </r>
      </text>
    </comment>
    <comment ref="N45" authorId="0">
      <text>
        <r>
          <rPr>
            <b/>
            <sz val="9"/>
            <rFont val="Verdana"/>
            <family val="0"/>
          </rPr>
          <t>deltaT = neat heat into cooling head * time increment / heat capacity at cooling head</t>
        </r>
      </text>
    </comment>
  </commentList>
</comments>
</file>

<file path=xl/sharedStrings.xml><?xml version="1.0" encoding="utf-8"?>
<sst xmlns="http://schemas.openxmlformats.org/spreadsheetml/2006/main" count="568" uniqueCount="425">
  <si>
    <t>CCD heat starp clamp, at center</t>
  </si>
  <si>
    <t>Microtemp thermal fuse, mounted in series with heater, using CCD heat strap clamping screw and thick wires to sensor on either side; crimp sockets</t>
  </si>
  <si>
    <t>Shield, copper sheet, folded to make rectangular box, (electropolished?) and gold plated.</t>
  </si>
  <si>
    <t>304 SS Wire Cloth 42 X 42 Mesh, .0055" Wire Diameter</t>
  </si>
  <si>
    <t>For washing out particles, part #85385T92 has 0.018" opening  and 59% open area</t>
  </si>
  <si>
    <t>height of CCD dewar</t>
  </si>
  <si>
    <t>shutter overhang required</t>
  </si>
  <si>
    <t>ok</t>
  </si>
  <si>
    <t>Actual shutter overhang in travel dir</t>
  </si>
  <si>
    <t>Actual shutter overhang orthogonal</t>
  </si>
  <si>
    <t>just ok</t>
  </si>
  <si>
    <t>Cut the edge of back plate at an angle to give slope &gt; 0.144</t>
  </si>
  <si>
    <t>However, the back plate will need to extend past the dewar wall and thus should form the primary baffle.</t>
  </si>
  <si>
    <t xml:space="preserve">Activated carbon getter </t>
  </si>
  <si>
    <t>diameter</t>
  </si>
  <si>
    <t>cm</t>
  </si>
  <si>
    <t>active depth</t>
  </si>
  <si>
    <t>Radiation plus conduction</t>
  </si>
  <si>
    <t>Heater power</t>
  </si>
  <si>
    <t>filter</t>
  </si>
  <si>
    <t>f number</t>
  </si>
  <si>
    <t>Outer surface</t>
  </si>
  <si>
    <t>Beam entering camera</t>
  </si>
  <si>
    <t>area</t>
  </si>
  <si>
    <t>(sq.m)</t>
  </si>
  <si>
    <t>If CCD heaters rewired to 3 groups in series of four 150 ohm resistors in parallel = 112.5 ohm</t>
  </si>
  <si>
    <t>to this one must add radiation to sheild, conduction in supports and wiring, and heater power</t>
  </si>
  <si>
    <t>Beware:  holes &amp; cracks in shield have emissivity = 1.</t>
  </si>
  <si>
    <t>Number of CCDs in X</t>
  </si>
  <si>
    <t>Number of CCDs in Y</t>
  </si>
  <si>
    <t>CCD pixels in X</t>
  </si>
  <si>
    <t>CCD pixels in Y</t>
  </si>
  <si>
    <t>pixel size in X and Y</t>
  </si>
  <si>
    <t>gap in  and Y</t>
  </si>
  <si>
    <t xml:space="preserve"> Detector temperature, Td</t>
  </si>
  <si>
    <t>Cooling power</t>
  </si>
  <si>
    <t>time since start cooling</t>
  </si>
  <si>
    <t>conduction</t>
  </si>
  <si>
    <t>Radiation</t>
  </si>
  <si>
    <t>Cd</t>
  </si>
  <si>
    <t>Cc</t>
  </si>
  <si>
    <t>Ct</t>
  </si>
  <si>
    <t>heat capcity of cryotiger tip</t>
  </si>
  <si>
    <t>J/K ..from cooling time on data sheet and simulation</t>
  </si>
  <si>
    <t>K/min</t>
  </si>
  <si>
    <t>K/s</t>
  </si>
  <si>
    <t>CCD cooling rate</t>
  </si>
  <si>
    <t>(K/min)</t>
  </si>
  <si>
    <t>Fastest rate=</t>
  </si>
  <si>
    <t>assuming 1 kg of Cu</t>
  </si>
  <si>
    <t>Slew rate with heater Vmax=50V</t>
  </si>
  <si>
    <t>Max slew rate for single CCD+spacer+R</t>
  </si>
  <si>
    <t>singlle CCD+spacer+R</t>
  </si>
  <si>
    <t>1 cu.ft</t>
  </si>
  <si>
    <t>time till empty</t>
  </si>
  <si>
    <t>std cu.ft/hr</t>
  </si>
  <si>
    <t>ml/s</t>
  </si>
  <si>
    <t>atm flow rate</t>
  </si>
  <si>
    <t>vol at atm</t>
  </si>
  <si>
    <t>psi</t>
  </si>
  <si>
    <t>Dry gas bleed in front of window.</t>
  </si>
  <si>
    <t>Keep consdensation off window by filling space between filter and window with dry air</t>
  </si>
  <si>
    <t>Storage Cylinder Volume</t>
  </si>
  <si>
    <t>Initial storage pressure</t>
  </si>
  <si>
    <t>days</t>
  </si>
  <si>
    <t>One week per cylinder change is a bit short, so investigate air dryers.</t>
  </si>
  <si>
    <t>http://www.airdryers.com/prrd.htm</t>
  </si>
  <si>
    <t>Example:</t>
  </si>
  <si>
    <t>Radiation shield opening in Y</t>
  </si>
  <si>
    <t>…need to add effect of f-number</t>
  </si>
  <si>
    <t>..should add effect of cracks which have emissivity =1</t>
  </si>
  <si>
    <t>Radiative load on CCD mosaic</t>
  </si>
  <si>
    <t>Radiative load single detector</t>
  </si>
  <si>
    <t>at 153K</t>
  </si>
  <si>
    <t>Additional loads:</t>
  </si>
  <si>
    <t>this number is for BeCu actually</t>
  </si>
  <si>
    <t>Differential motion at head</t>
  </si>
  <si>
    <t>Axial motions at cryotiger head due to contraction:</t>
  </si>
  <si>
    <t>Moly support length</t>
  </si>
  <si>
    <t>G10 post</t>
  </si>
  <si>
    <t>G10 flexure</t>
  </si>
  <si>
    <t>CCD &amp; window emissivities</t>
  </si>
  <si>
    <t>assuming radiative cooling most of area by 8C.  (12C was predicted over about 80%)</t>
  </si>
  <si>
    <t>CCD area</t>
  </si>
  <si>
    <t>m^2</t>
  </si>
  <si>
    <t>Nitrogen</t>
  </si>
  <si>
    <t>kJ/kg</t>
  </si>
  <si>
    <t>kg/l</t>
  </si>
  <si>
    <t>kJ/l</t>
  </si>
  <si>
    <t>W*hr/l</t>
  </si>
  <si>
    <t>l/w/hr</t>
  </si>
  <si>
    <t>volume</t>
  </si>
  <si>
    <t>load on LN2</t>
  </si>
  <si>
    <t>density</t>
  </si>
  <si>
    <t>inch</t>
  </si>
  <si>
    <t>tank area</t>
  </si>
  <si>
    <t>tank height</t>
  </si>
  <si>
    <t>assume 19" diameter, 16" high</t>
  </si>
  <si>
    <t>vaporization</t>
  </si>
  <si>
    <t>W/m^2/K^4</t>
  </si>
  <si>
    <t>m/pix</t>
  </si>
  <si>
    <t>T</t>
  </si>
  <si>
    <t>W/m^2</t>
  </si>
  <si>
    <t>K</t>
  </si>
  <si>
    <t>pix/side</t>
  </si>
  <si>
    <t>W</t>
  </si>
  <si>
    <t>RADIATIVE LOAD ON CCDs</t>
  </si>
  <si>
    <t>radiation to other surfaces</t>
  </si>
  <si>
    <t>conduction in wiring to CCDs</t>
  </si>
  <si>
    <t>N2 precool tubing … doesn’t have the usual benefit of boiloff gas.</t>
  </si>
  <si>
    <t>X</t>
  </si>
  <si>
    <t>Y</t>
  </si>
  <si>
    <t>CCDs</t>
  </si>
  <si>
    <t>(mm)</t>
  </si>
  <si>
    <t>Z</t>
  </si>
  <si>
    <t>Strap pitch on spreader</t>
  </si>
  <si>
    <t>Spreader thickness</t>
  </si>
  <si>
    <t>Spreader width between last 2</t>
  </si>
  <si>
    <t>Power flow per strap</t>
  </si>
  <si>
    <t>Total power to cooler</t>
  </si>
  <si>
    <t>Th Resistenace between last 2</t>
  </si>
  <si>
    <t>Heater servo, Td</t>
  </si>
  <si>
    <t>center of detector support plate</t>
  </si>
  <si>
    <t>at cold head</t>
  </si>
  <si>
    <t>Spreader tip</t>
  </si>
  <si>
    <t>Heat clamp at corner</t>
  </si>
  <si>
    <t>Spreader center</t>
  </si>
  <si>
    <t>Floatng shield?</t>
  </si>
  <si>
    <t>Dewar case</t>
  </si>
  <si>
    <t>Also need:</t>
  </si>
  <si>
    <t>Re-route heater wiring as 3 banks of four 150ohm resistors</t>
  </si>
  <si>
    <t>For getter container, McMaster Carr 85385T117, 304 SS wire cloth, 36% open area, 0.0015" opening size, $20/sq.ft</t>
  </si>
  <si>
    <t>Approx volume</t>
  </si>
  <si>
    <t>liter</t>
  </si>
  <si>
    <t>Pump roughing</t>
  </si>
  <si>
    <t>m^3/hr</t>
  </si>
  <si>
    <t>roughing time at atm</t>
  </si>
  <si>
    <t>Low pressure speed</t>
  </si>
  <si>
    <t>Pfeiffer TMU 071, MVP 035-2</t>
  </si>
  <si>
    <t>l/s</t>
  </si>
  <si>
    <t xml:space="preserve">Adixen/Alcatel </t>
  </si>
  <si>
    <t>mbar</t>
  </si>
  <si>
    <t>mtorr</t>
  </si>
  <si>
    <t>Room temp heat capacity at detector</t>
  </si>
  <si>
    <t>Cold head temperature, Tc</t>
  </si>
  <si>
    <t>(K)</t>
  </si>
  <si>
    <t>(W)</t>
  </si>
  <si>
    <t>K/W</t>
  </si>
  <si>
    <t>Post thermal resistance</t>
  </si>
  <si>
    <t>Wiring thermal resistance</t>
  </si>
  <si>
    <t>Rw</t>
  </si>
  <si>
    <t>Rp</t>
  </si>
  <si>
    <t>Detector assy front surface area</t>
  </si>
  <si>
    <t>Notes:</t>
  </si>
  <si>
    <t>Peak cooling by  CryoTiger</t>
  </si>
  <si>
    <t>getter mesh</t>
  </si>
  <si>
    <t>getter bolts</t>
  </si>
  <si>
    <t>getter clamp</t>
  </si>
  <si>
    <t>charcoal</t>
  </si>
  <si>
    <t>head itself</t>
  </si>
  <si>
    <t>HEAT CAPACITY</t>
  </si>
  <si>
    <t>Pure Copper</t>
  </si>
  <si>
    <t>SS</t>
  </si>
  <si>
    <t>Cryocooler Head, at 128K</t>
  </si>
  <si>
    <t>Detector assembly at 300k (pessimistic)</t>
  </si>
  <si>
    <t>getter material</t>
  </si>
  <si>
    <t>neglect</t>
  </si>
  <si>
    <t>SS 304</t>
  </si>
  <si>
    <t>guess</t>
  </si>
  <si>
    <t>The detector tempertaure servo has been assumed to be perfect once setpoint is reached passively</t>
  </si>
  <si>
    <t>assuming linear temperature profile; delta T to mid point</t>
  </si>
  <si>
    <t>300K to average(300K,183K)=242K</t>
  </si>
  <si>
    <t/>
  </si>
  <si>
    <t>300K to average(128K, 183K)=155K</t>
  </si>
  <si>
    <t>300K to 128K</t>
  </si>
  <si>
    <t>Motion towards window</t>
  </si>
  <si>
    <t>Radial  motion at cryotiger head due to contraction</t>
  </si>
  <si>
    <t>Elongatin of SS tube at center of cryotiger</t>
  </si>
  <si>
    <t>OD</t>
  </si>
  <si>
    <t>Wall thickness</t>
  </si>
  <si>
    <t>crossectional area</t>
  </si>
  <si>
    <t>sq.in</t>
  </si>
  <si>
    <t>Youngs modulus at 155K</t>
  </si>
  <si>
    <t>Gpa</t>
  </si>
  <si>
    <t>length</t>
  </si>
  <si>
    <t>lb</t>
  </si>
  <si>
    <t>N</t>
  </si>
  <si>
    <t>strain at peak axial load</t>
  </si>
  <si>
    <t>peak axial load</t>
  </si>
  <si>
    <t>um</t>
  </si>
  <si>
    <t>for Al</t>
  </si>
  <si>
    <t>for Moly</t>
  </si>
  <si>
    <t>for 304SS</t>
  </si>
  <si>
    <t>CFH shutter</t>
  </si>
  <si>
    <t>Dewar base</t>
  </si>
  <si>
    <t>(m)</t>
  </si>
  <si>
    <t>Bonn 2 blade shutter</t>
  </si>
  <si>
    <t>(Ta -Tc)*(1/Rw + 1/Rp)</t>
  </si>
  <si>
    <t>Ew</t>
  </si>
  <si>
    <t>heat capacity at cooler head</t>
  </si>
  <si>
    <t>heat capacity at detector</t>
  </si>
  <si>
    <t>net heat into detector</t>
  </si>
  <si>
    <t>Detector temperature setpoint</t>
  </si>
  <si>
    <t>Tsp</t>
  </si>
  <si>
    <t>detector tempertaure</t>
  </si>
  <si>
    <t>s increment</t>
  </si>
  <si>
    <t>hours</t>
  </si>
  <si>
    <t>2 source followers in series, 0.5 and 1.0mA</t>
  </si>
  <si>
    <t>Total</t>
  </si>
  <si>
    <t>heater power</t>
  </si>
  <si>
    <t>sq.m</t>
  </si>
  <si>
    <t>Power</t>
  </si>
  <si>
    <t>Radiative load on all CCDs</t>
  </si>
  <si>
    <t>based on experience, CFH desin may differ</t>
  </si>
  <si>
    <t>arbitrarily set to half frontside radiative load</t>
  </si>
  <si>
    <t>wild guess;  do the calculation for the f.g. posts</t>
  </si>
  <si>
    <t>l</t>
  </si>
  <si>
    <t>J/K .. from heat Capacity sheet</t>
  </si>
  <si>
    <t>Thermal time constant of focal plane</t>
  </si>
  <si>
    <t>One amp or two:</t>
  </si>
  <si>
    <t>P shift</t>
  </si>
  <si>
    <t>read</t>
  </si>
  <si>
    <t>sq.deg</t>
  </si>
  <si>
    <t>read time</t>
  </si>
  <si>
    <t>s</t>
  </si>
  <si>
    <t>active area</t>
  </si>
  <si>
    <t>conduction though focal plane supports</t>
  </si>
  <si>
    <t>FOR CFH12K ADAPTED TO P48</t>
  </si>
  <si>
    <t>CCD emissivity (wild guess)</t>
  </si>
  <si>
    <t>Cold head temperature</t>
  </si>
  <si>
    <t>Tc</t>
  </si>
  <si>
    <t>variable</t>
  </si>
  <si>
    <t>Stephan boltzman constant</t>
  </si>
  <si>
    <t>sigma</t>
  </si>
  <si>
    <t>W/sq.m.K^4</t>
  </si>
  <si>
    <t>(Td-Tc)/Rd</t>
  </si>
  <si>
    <t>conduction from ambient =</t>
  </si>
  <si>
    <t>conduction from detector =</t>
  </si>
  <si>
    <t>radiation: amb to det. =</t>
  </si>
  <si>
    <t>heat inflow to cold head = sum of…</t>
  </si>
  <si>
    <t>Delta T from cooler to tip</t>
  </si>
  <si>
    <t>Approx mass of spreader</t>
  </si>
  <si>
    <t>Kg</t>
  </si>
  <si>
    <t>heat capacity of spreader+getter</t>
  </si>
  <si>
    <t>(lb)</t>
  </si>
  <si>
    <t>Cross-check</t>
  </si>
  <si>
    <t>Mass each</t>
  </si>
  <si>
    <t>Volume each</t>
  </si>
  <si>
    <t>TOTAL at Detector</t>
  </si>
  <si>
    <t>Heat spreader</t>
  </si>
  <si>
    <t>Bolts for straps</t>
  </si>
  <si>
    <t>the radiation reduction</t>
  </si>
  <si>
    <t>Cu spreader distance</t>
  </si>
  <si>
    <t>approx</t>
  </si>
  <si>
    <t>Support to center of Moly</t>
  </si>
  <si>
    <t>Integrated CTE of SS304</t>
  </si>
  <si>
    <t>Integrated CTE of Cu</t>
  </si>
  <si>
    <t>Cu strap length</t>
  </si>
  <si>
    <t>mm</t>
  </si>
  <si>
    <t>HEATER</t>
  </si>
  <si>
    <t>6 in parallel,  in series with another 6 in parallel</t>
  </si>
  <si>
    <t>ohms</t>
  </si>
  <si>
    <t>each resistor</t>
  </si>
  <si>
    <t>Total resistance</t>
  </si>
  <si>
    <t>V</t>
  </si>
  <si>
    <t>Link thermal R</t>
  </si>
  <si>
    <t>Temperature range</t>
  </si>
  <si>
    <t>ohm</t>
  </si>
  <si>
    <t>T_det</t>
  </si>
  <si>
    <t>T_head</t>
  </si>
  <si>
    <t>P_base</t>
  </si>
  <si>
    <t>P_heater</t>
  </si>
  <si>
    <t>P_total</t>
  </si>
  <si>
    <t>R_th</t>
  </si>
  <si>
    <t>I_max_heater</t>
  </si>
  <si>
    <t>A</t>
  </si>
  <si>
    <t>V max_heater</t>
  </si>
  <si>
    <t>P_max_heater</t>
  </si>
  <si>
    <t>Lakeshore specs:</t>
  </si>
  <si>
    <t>allowable P</t>
  </si>
  <si>
    <t>min X</t>
  </si>
  <si>
    <t>min Y</t>
  </si>
  <si>
    <t>shutter</t>
  </si>
  <si>
    <t>window</t>
  </si>
  <si>
    <t>Enclosure emissivity</t>
  </si>
  <si>
    <t>Detector assy back+side area</t>
  </si>
  <si>
    <t xml:space="preserve">Detector to Cold head Resistance </t>
  </si>
  <si>
    <t>Rd</t>
  </si>
  <si>
    <t>Td</t>
  </si>
  <si>
    <t>Ef</t>
  </si>
  <si>
    <t>Eb</t>
  </si>
  <si>
    <t>Af</t>
  </si>
  <si>
    <t>Ab</t>
  </si>
  <si>
    <t>Ea</t>
  </si>
  <si>
    <t>Ta</t>
  </si>
  <si>
    <t>Sieve dimensions</t>
  </si>
  <si>
    <t>Volume</t>
  </si>
  <si>
    <t>ml</t>
  </si>
  <si>
    <t>cu.in</t>
  </si>
  <si>
    <t>Axial length</t>
  </si>
  <si>
    <t>example of single large detector</t>
  </si>
  <si>
    <t>Total Black body flux</t>
  </si>
  <si>
    <t>Stefan-Boltzmann const</t>
  </si>
  <si>
    <t>exposure time (s)</t>
  </si>
  <si>
    <t>amps</t>
  </si>
  <si>
    <t>sq.deg/hr</t>
  </si>
  <si>
    <t>radiation shield</t>
  </si>
  <si>
    <t>wiring</t>
  </si>
  <si>
    <t>output FETs</t>
  </si>
  <si>
    <t>Standard  PT 30 Cryocooler</t>
  </si>
  <si>
    <t>Heat inflow model:</t>
  </si>
  <si>
    <t>Ambient temperature</t>
  </si>
  <si>
    <t>Detector assy backside emsissivity</t>
  </si>
  <si>
    <t>Detector assy frontside emissivity</t>
  </si>
  <si>
    <t>Radiation shield opening in X</t>
  </si>
  <si>
    <t>Ambient</t>
  </si>
  <si>
    <t>Component</t>
  </si>
  <si>
    <t>(inch^3)</t>
  </si>
  <si>
    <t>(m^3)</t>
  </si>
  <si>
    <t>Material</t>
  </si>
  <si>
    <t>Specific Heat</t>
  </si>
  <si>
    <t>Density</t>
  </si>
  <si>
    <t>(kg/m^3)</t>
  </si>
  <si>
    <t>(J/K/kg)</t>
  </si>
  <si>
    <t>Heat Capacity</t>
  </si>
  <si>
    <t>Number</t>
  </si>
  <si>
    <t>MOLYFOOT</t>
  </si>
  <si>
    <t>FPMOLY</t>
  </si>
  <si>
    <t>assuming linear temperature profile and delata T to mid point</t>
  </si>
  <si>
    <t>Integrated CTE</t>
  </si>
  <si>
    <t>Contraction</t>
  </si>
  <si>
    <t>mm from support point nearest inlet of cryotiger</t>
  </si>
  <si>
    <t>Pupil (Schmidt Corrector)</t>
  </si>
  <si>
    <t>Dual filter mechanism</t>
  </si>
  <si>
    <t>Beam obscuration</t>
  </si>
  <si>
    <t>obscuration</t>
  </si>
  <si>
    <t>Sci In Tech split 2 blade shutter</t>
  </si>
  <si>
    <t>Max Beam angle for scattering</t>
  </si>
  <si>
    <t>angle</t>
  </si>
  <si>
    <t>tan(angle)</t>
  </si>
  <si>
    <t>Scattering off side of shutter and filter:</t>
  </si>
  <si>
    <t>Height of flat side</t>
  </si>
  <si>
    <t>or…</t>
  </si>
  <si>
    <t>pitch of cuts (weatherboard)</t>
  </si>
  <si>
    <t>half inch</t>
  </si>
  <si>
    <t>min depth of cuts</t>
  </si>
  <si>
    <t>min Total baffle depth</t>
  </si>
  <si>
    <t>COLDCLAMP</t>
  </si>
  <si>
    <t>CCD20</t>
  </si>
  <si>
    <t>Standoff Pad</t>
  </si>
  <si>
    <t>FPBRACKET</t>
  </si>
  <si>
    <t>From Hal's SolidWorks Model</t>
  </si>
  <si>
    <t>Moly</t>
  </si>
  <si>
    <t>Al ?</t>
  </si>
  <si>
    <t>at 240K</t>
  </si>
  <si>
    <t>(J/K/m^3)</t>
  </si>
  <si>
    <t>AlN</t>
  </si>
  <si>
    <t>Resistors</t>
  </si>
  <si>
    <t>There is some unphysical oscillation at small amplitude in the simulation due to the use of lookup tables which quantize.</t>
  </si>
  <si>
    <t>Cu straps old</t>
  </si>
  <si>
    <t>Cu straps new</t>
  </si>
  <si>
    <t>Copper OFHC</t>
  </si>
  <si>
    <t>dimensions measured</t>
  </si>
  <si>
    <t>per strap</t>
  </si>
  <si>
    <t>Contact R per joint</t>
  </si>
  <si>
    <t>total link R (new)</t>
  </si>
  <si>
    <t>target</t>
  </si>
  <si>
    <t>…based on load and T</t>
  </si>
  <si>
    <t>predicted total link R</t>
  </si>
  <si>
    <t>Eqbm Load</t>
  </si>
  <si>
    <t>Eqbm Td</t>
  </si>
  <si>
    <t>Eqbm Tc</t>
  </si>
  <si>
    <t>m</t>
  </si>
  <si>
    <t>Radiative transfer from window to CCDs should be the dominant heat source, but</t>
  </si>
  <si>
    <t>P_max_actual_per_R</t>
  </si>
  <si>
    <t>P max_actual_total</t>
  </si>
  <si>
    <t>I_max_actual</t>
  </si>
  <si>
    <t>…limit this in software and add thermal fuse !</t>
  </si>
  <si>
    <t>Fasteners</t>
  </si>
  <si>
    <t>300K to 183K</t>
  </si>
  <si>
    <t>Heat Spreader</t>
  </si>
  <si>
    <t>Integrated CTE of G10</t>
  </si>
  <si>
    <t>Integrated CTE of Moly</t>
  </si>
  <si>
    <t>Heat flow  through heat straps, Rd</t>
  </si>
  <si>
    <t>net heat into heat capacity of  cooling head</t>
  </si>
  <si>
    <t>sigma*(Af*Ef*Ew + Ab*Eb*Ec)(Ta^4 -Td^4)</t>
  </si>
  <si>
    <t>(J/K)</t>
  </si>
  <si>
    <t>(s)</t>
  </si>
  <si>
    <t>window emissivity</t>
  </si>
  <si>
    <t>kg/m^3</t>
  </si>
  <si>
    <t>CONDUCTANCES FROM FOCAL PLANE</t>
  </si>
  <si>
    <t>Copper</t>
  </si>
  <si>
    <t>Width</t>
  </si>
  <si>
    <t>Thickness</t>
  </si>
  <si>
    <t>Length</t>
  </si>
  <si>
    <t>Thermal R</t>
  </si>
  <si>
    <t>Conductivity</t>
  </si>
  <si>
    <t>(cm)</t>
  </si>
  <si>
    <t>(K/W)</t>
  </si>
  <si>
    <t>W/m/K</t>
  </si>
  <si>
    <t>Base Load</t>
  </si>
  <si>
    <t>Load without heater</t>
  </si>
  <si>
    <t>Unheated T</t>
  </si>
  <si>
    <t>Tcooler</t>
  </si>
  <si>
    <t>original</t>
  </si>
  <si>
    <t>new</t>
  </si>
  <si>
    <t>Tdelta</t>
  </si>
  <si>
    <t>Tdet_min</t>
  </si>
  <si>
    <t>conductivity</t>
  </si>
  <si>
    <t>At 128K</t>
  </si>
  <si>
    <t>Al 1100</t>
  </si>
  <si>
    <t>Cu OFHC</t>
  </si>
  <si>
    <t>density/conductivity</t>
  </si>
  <si>
    <t>h</t>
  </si>
  <si>
    <t>w</t>
  </si>
  <si>
    <t>Th Resistance</t>
  </si>
  <si>
    <t>mass</t>
  </si>
  <si>
    <t>(kg)</t>
  </si>
  <si>
    <t>strap #</t>
  </si>
  <si>
    <t>power</t>
  </si>
  <si>
    <t>delta T</t>
  </si>
  <si>
    <t>T - T0</t>
  </si>
  <si>
    <t>Heat spreader dimenions (one prong)</t>
  </si>
  <si>
    <t>conduction through supports</t>
  </si>
  <si>
    <t>center fill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</si>
</sst>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
    <numFmt numFmtId="166" formatCode="0.00000"/>
    <numFmt numFmtId="167" formatCode="0.0000"/>
    <numFmt numFmtId="168" formatCode="0.000"/>
    <numFmt numFmtId="169" formatCode="0.0000000"/>
    <numFmt numFmtId="170" formatCode="0.0%"/>
    <numFmt numFmtId="171" formatCode="0.00000000"/>
    <numFmt numFmtId="172" formatCode="_(* #,##0.0_);_(* \(#,##0.0\);_(* &quot;-&quot;??_);_(@_)"/>
    <numFmt numFmtId="173" formatCode="_(* #,##0_);_(* \(#,##0\);_(* &quot;-&quot;??_);_(@_)"/>
    <numFmt numFmtId="174" formatCode="0.000000000"/>
    <numFmt numFmtId="175" formatCode="0.0000E+00;\ᝒ"/>
    <numFmt numFmtId="176" formatCode="0.000E+00;\ᝒ"/>
    <numFmt numFmtId="177" formatCode="0.00E+00;\ᝒ"/>
    <numFmt numFmtId="178" formatCode="0.0E+00;\ᝒ"/>
    <numFmt numFmtId="179" formatCode="0E+00;\ᝒ"/>
  </numFmts>
  <fonts count="34">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8"/>
      <name val="Verdana"/>
      <family val="0"/>
    </font>
    <font>
      <b/>
      <sz val="10"/>
      <color indexed="10"/>
      <name val="Verdana"/>
      <family val="0"/>
    </font>
    <font>
      <b/>
      <sz val="14"/>
      <name val="Verdana"/>
      <family val="0"/>
    </font>
    <font>
      <sz val="10"/>
      <color indexed="14"/>
      <name val="Verdana"/>
      <family val="0"/>
    </font>
    <font>
      <b/>
      <sz val="16"/>
      <name val="Verdana"/>
      <family val="0"/>
    </font>
    <font>
      <b/>
      <sz val="18"/>
      <name val="Verdana"/>
      <family val="0"/>
    </font>
    <font>
      <sz val="11.25"/>
      <name val="Verdana"/>
      <family val="0"/>
    </font>
    <font>
      <sz val="12"/>
      <name val="Verdana"/>
      <family val="0"/>
    </font>
    <font>
      <sz val="10"/>
      <color indexed="10"/>
      <name val="Verdana"/>
      <family val="0"/>
    </font>
    <font>
      <b/>
      <sz val="12"/>
      <name val="Verdana"/>
      <family val="0"/>
    </font>
    <font>
      <sz val="9"/>
      <name val="Verdana"/>
      <family val="0"/>
    </font>
    <font>
      <b/>
      <sz val="9"/>
      <name val="Verdana"/>
      <family val="0"/>
    </font>
    <font>
      <sz val="16"/>
      <name val="Verdana"/>
      <family val="0"/>
    </font>
    <font>
      <sz val="10"/>
      <color indexed="12"/>
      <name val="Verdana"/>
      <family val="0"/>
    </font>
    <font>
      <b/>
      <sz val="10"/>
      <color indexed="12"/>
      <name val="Verdana"/>
      <family val="0"/>
    </font>
    <font>
      <sz val="15.25"/>
      <name val="Verdana"/>
      <family val="0"/>
    </font>
    <font>
      <sz val="14"/>
      <name val="Verdana"/>
      <family val="0"/>
    </font>
    <font>
      <sz val="15"/>
      <name val="Verdana"/>
      <family val="0"/>
    </font>
    <font>
      <b/>
      <sz val="21.5"/>
      <name val="Verdana"/>
      <family val="0"/>
    </font>
    <font>
      <b/>
      <sz val="10"/>
      <color indexed="55"/>
      <name val="Verdana"/>
      <family val="0"/>
    </font>
    <font>
      <sz val="10"/>
      <color indexed="55"/>
      <name val="Verdana"/>
      <family val="0"/>
    </font>
    <font>
      <b/>
      <sz val="10"/>
      <color indexed="14"/>
      <name val="Verdana"/>
      <family val="0"/>
    </font>
    <font>
      <sz val="8"/>
      <name val="Verdana"/>
      <family val="0"/>
    </font>
    <font>
      <b/>
      <sz val="14.25"/>
      <name val="Verdana"/>
      <family val="0"/>
    </font>
    <font>
      <sz val="14.25"/>
      <name val="Verdana"/>
      <family val="0"/>
    </font>
    <font>
      <b/>
      <sz val="18.5"/>
      <name val="Verdana"/>
      <family val="0"/>
    </font>
    <font>
      <sz val="18.5"/>
      <color indexed="10"/>
      <name val="Verdana"/>
      <family val="0"/>
    </font>
    <font>
      <b/>
      <sz val="8"/>
      <name val="Verdana"/>
      <family val="2"/>
    </font>
  </fonts>
  <fills count="4">
    <fill>
      <patternFill/>
    </fill>
    <fill>
      <patternFill patternType="gray125"/>
    </fill>
    <fill>
      <patternFill patternType="solid">
        <fgColor indexed="42"/>
        <bgColor indexed="64"/>
      </patternFill>
    </fill>
    <fill>
      <patternFill patternType="solid">
        <fgColor indexed="13"/>
        <bgColor indexed="64"/>
      </patternFill>
    </fill>
  </fills>
  <borders count="3">
    <border>
      <left/>
      <right/>
      <top/>
      <bottom/>
      <diagonal/>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11" fontId="0" fillId="0" borderId="0" xfId="0" applyNumberFormat="1" applyAlignment="1">
      <alignment/>
    </xf>
    <xf numFmtId="1" fontId="0" fillId="0" borderId="0" xfId="0" applyNumberFormat="1" applyAlignment="1">
      <alignment/>
    </xf>
    <xf numFmtId="168" fontId="0" fillId="0" borderId="0" xfId="0" applyNumberFormat="1" applyAlignment="1">
      <alignment horizontal="right"/>
    </xf>
    <xf numFmtId="2" fontId="0" fillId="0" borderId="0" xfId="0" applyNumberFormat="1" applyAlignment="1">
      <alignment horizontal="right"/>
    </xf>
    <xf numFmtId="0" fontId="6" fillId="0" borderId="0" xfId="0" applyFont="1" applyAlignment="1">
      <alignment/>
    </xf>
    <xf numFmtId="0" fontId="0" fillId="0" borderId="0" xfId="0" applyAlignment="1" quotePrefix="1">
      <alignment/>
    </xf>
    <xf numFmtId="9" fontId="7" fillId="0" borderId="0" xfId="0" applyNumberFormat="1" applyFont="1" applyAlignment="1">
      <alignment/>
    </xf>
    <xf numFmtId="0" fontId="8" fillId="0" borderId="0" xfId="0" applyFont="1" applyAlignment="1">
      <alignment/>
    </xf>
    <xf numFmtId="0" fontId="1" fillId="0" borderId="0" xfId="0" applyFont="1" applyAlignment="1">
      <alignment horizontal="center"/>
    </xf>
    <xf numFmtId="164" fontId="0" fillId="0" borderId="0" xfId="0" applyNumberFormat="1" applyAlignment="1">
      <alignment/>
    </xf>
    <xf numFmtId="1" fontId="0" fillId="0" borderId="0" xfId="0" applyNumberFormat="1" applyAlignment="1">
      <alignment horizontal="right"/>
    </xf>
    <xf numFmtId="0" fontId="9" fillId="0" borderId="0" xfId="0" applyFont="1" applyAlignment="1">
      <alignment/>
    </xf>
    <xf numFmtId="2" fontId="0" fillId="0" borderId="0" xfId="0" applyNumberFormat="1" applyAlignment="1">
      <alignment/>
    </xf>
    <xf numFmtId="0" fontId="1" fillId="0" borderId="0" xfId="0" applyFont="1" applyAlignment="1">
      <alignment/>
    </xf>
    <xf numFmtId="0" fontId="0" fillId="0" borderId="0" xfId="0" applyAlignment="1">
      <alignment horizontal="left"/>
    </xf>
    <xf numFmtId="0" fontId="0" fillId="0" borderId="0" xfId="0" applyAlignment="1">
      <alignment horizontal="right"/>
    </xf>
    <xf numFmtId="168" fontId="0" fillId="0" borderId="0" xfId="0" applyNumberFormat="1" applyAlignment="1">
      <alignment/>
    </xf>
    <xf numFmtId="9" fontId="0" fillId="0" borderId="0" xfId="21" applyAlignment="1">
      <alignment/>
    </xf>
    <xf numFmtId="168" fontId="9" fillId="0" borderId="0" xfId="0" applyNumberFormat="1" applyFont="1" applyAlignment="1">
      <alignment/>
    </xf>
    <xf numFmtId="170" fontId="0" fillId="0" borderId="0" xfId="21" applyNumberFormat="1" applyAlignment="1">
      <alignment/>
    </xf>
    <xf numFmtId="0" fontId="1" fillId="0" borderId="0" xfId="0" applyFont="1" applyAlignment="1">
      <alignment horizontal="right"/>
    </xf>
    <xf numFmtId="0" fontId="0" fillId="0" borderId="0" xfId="0" applyFont="1" applyAlignment="1">
      <alignment horizontal="right"/>
    </xf>
    <xf numFmtId="9" fontId="0" fillId="0" borderId="0" xfId="0" applyNumberFormat="1" applyAlignment="1">
      <alignment/>
    </xf>
    <xf numFmtId="164" fontId="1" fillId="0" borderId="0" xfId="0" applyNumberFormat="1" applyFont="1" applyAlignment="1">
      <alignment/>
    </xf>
    <xf numFmtId="0" fontId="14" fillId="0" borderId="0" xfId="0" applyFont="1" applyAlignment="1">
      <alignment/>
    </xf>
    <xf numFmtId="0" fontId="0" fillId="0" borderId="0" xfId="0" applyAlignment="1">
      <alignment horizontal="left" indent="1"/>
    </xf>
    <xf numFmtId="11" fontId="0" fillId="0" borderId="0" xfId="0" applyNumberFormat="1" applyAlignment="1">
      <alignment horizontal="left" indent="1"/>
    </xf>
    <xf numFmtId="0" fontId="8" fillId="0" borderId="0" xfId="0" applyFont="1" applyAlignment="1">
      <alignment horizontal="left"/>
    </xf>
    <xf numFmtId="0" fontId="15" fillId="0" borderId="0" xfId="0" applyFont="1" applyAlignment="1">
      <alignment/>
    </xf>
    <xf numFmtId="0" fontId="1" fillId="0" borderId="0" xfId="0" applyFont="1" applyAlignment="1">
      <alignment horizontal="center" wrapText="1"/>
    </xf>
    <xf numFmtId="166" fontId="0" fillId="0" borderId="0" xfId="0" applyNumberFormat="1" applyAlignment="1">
      <alignment/>
    </xf>
    <xf numFmtId="164" fontId="0" fillId="0" borderId="0" xfId="0" applyNumberFormat="1" applyFill="1" applyAlignment="1">
      <alignment/>
    </xf>
    <xf numFmtId="0" fontId="0" fillId="0" borderId="1" xfId="0" applyBorder="1" applyAlignment="1">
      <alignment/>
    </xf>
    <xf numFmtId="164" fontId="0" fillId="0" borderId="2" xfId="0" applyNumberFormat="1" applyBorder="1" applyAlignment="1">
      <alignment/>
    </xf>
    <xf numFmtId="0" fontId="20" fillId="0" borderId="0" xfId="0" applyFont="1" applyAlignment="1">
      <alignment/>
    </xf>
    <xf numFmtId="164" fontId="1" fillId="0" borderId="0" xfId="0" applyNumberFormat="1" applyFont="1" applyAlignment="1">
      <alignment horizontal="center" wrapText="1"/>
    </xf>
    <xf numFmtId="164" fontId="1" fillId="0" borderId="0" xfId="0" applyNumberFormat="1" applyFont="1" applyAlignment="1">
      <alignment horizontal="center"/>
    </xf>
    <xf numFmtId="164" fontId="19"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1" fontId="9" fillId="0" borderId="0" xfId="0" applyNumberFormat="1" applyFont="1" applyFill="1" applyAlignment="1">
      <alignment horizontal="right"/>
    </xf>
    <xf numFmtId="0" fontId="19" fillId="0" borderId="0" xfId="0" applyFont="1" applyAlignment="1">
      <alignment/>
    </xf>
    <xf numFmtId="0" fontId="0" fillId="0" borderId="0" xfId="0" applyAlignment="1">
      <alignment horizontal="center"/>
    </xf>
    <xf numFmtId="1" fontId="1" fillId="0" borderId="0" xfId="0" applyNumberFormat="1" applyFont="1" applyAlignment="1">
      <alignment/>
    </xf>
    <xf numFmtId="2" fontId="1" fillId="0" borderId="0" xfId="0" applyNumberFormat="1" applyFont="1" applyAlignment="1">
      <alignment/>
    </xf>
    <xf numFmtId="11" fontId="1" fillId="0" borderId="0" xfId="0" applyNumberFormat="1" applyFont="1" applyAlignment="1">
      <alignment/>
    </xf>
    <xf numFmtId="164" fontId="20" fillId="0" borderId="0" xfId="0" applyNumberFormat="1" applyFont="1" applyAlignment="1">
      <alignment/>
    </xf>
    <xf numFmtId="164" fontId="0" fillId="0" borderId="0" xfId="0" applyNumberFormat="1" applyFont="1" applyAlignment="1">
      <alignment/>
    </xf>
    <xf numFmtId="167" fontId="0" fillId="0" borderId="0" xfId="0" applyNumberFormat="1" applyAlignment="1">
      <alignment/>
    </xf>
    <xf numFmtId="0" fontId="1" fillId="2" borderId="0" xfId="0" applyFont="1" applyFill="1" applyAlignment="1">
      <alignment/>
    </xf>
    <xf numFmtId="0" fontId="1" fillId="2" borderId="0" xfId="0" applyFont="1" applyFill="1" applyAlignment="1">
      <alignment horizontal="right"/>
    </xf>
    <xf numFmtId="0" fontId="0" fillId="2" borderId="0" xfId="0" applyFill="1" applyAlignment="1">
      <alignment/>
    </xf>
    <xf numFmtId="0" fontId="1" fillId="0" borderId="0" xfId="0" applyFont="1" applyAlignment="1">
      <alignment horizontal="left"/>
    </xf>
    <xf numFmtId="166" fontId="0" fillId="0" borderId="0" xfId="0" applyNumberFormat="1" applyFont="1" applyFill="1" applyAlignment="1">
      <alignment/>
    </xf>
    <xf numFmtId="167" fontId="0" fillId="0" borderId="0" xfId="0" applyNumberFormat="1" applyAlignment="1">
      <alignment horizontal="right"/>
    </xf>
    <xf numFmtId="0" fontId="25" fillId="0" borderId="0" xfId="0" applyFont="1" applyAlignment="1">
      <alignment horizontal="center"/>
    </xf>
    <xf numFmtId="0" fontId="26" fillId="0" borderId="0" xfId="0" applyFont="1" applyAlignment="1">
      <alignment/>
    </xf>
    <xf numFmtId="0" fontId="25" fillId="0" borderId="0" xfId="0" applyFont="1" applyAlignment="1">
      <alignment/>
    </xf>
    <xf numFmtId="0" fontId="27" fillId="0" borderId="0" xfId="0" applyFont="1" applyAlignment="1">
      <alignment/>
    </xf>
    <xf numFmtId="168" fontId="19" fillId="0" borderId="0" xfId="0" applyNumberFormat="1" applyFont="1" applyAlignment="1">
      <alignment/>
    </xf>
    <xf numFmtId="0" fontId="0" fillId="3" borderId="0" xfId="0" applyFill="1" applyAlignment="1">
      <alignment/>
    </xf>
    <xf numFmtId="0" fontId="0" fillId="3" borderId="0" xfId="0" applyFill="1" applyAlignment="1">
      <alignment horizontal="left" indent="1"/>
    </xf>
    <xf numFmtId="0" fontId="0" fillId="0" borderId="0" xfId="0" applyFill="1" applyAlignment="1">
      <alignment/>
    </xf>
    <xf numFmtId="0" fontId="0" fillId="0" borderId="0" xfId="0" applyFill="1" applyAlignment="1">
      <alignment horizontal="left" indent="1"/>
    </xf>
    <xf numFmtId="0" fontId="14" fillId="0" borderId="0" xfId="0" applyFont="1" applyFill="1" applyAlignment="1">
      <alignment/>
    </xf>
    <xf numFmtId="0" fontId="1" fillId="0" borderId="0" xfId="0" applyFont="1" applyAlignment="1">
      <alignment horizontal="left" indent="1"/>
    </xf>
    <xf numFmtId="164" fontId="1" fillId="0" borderId="0" xfId="0" applyNumberFormat="1" applyFont="1" applyAlignment="1">
      <alignment horizontal="right"/>
    </xf>
    <xf numFmtId="0" fontId="0" fillId="0" borderId="0" xfId="0" applyAlignment="1">
      <alignment wrapText="1"/>
    </xf>
    <xf numFmtId="177" fontId="0" fillId="0" borderId="0" xfId="0" applyNumberFormat="1" applyAlignment="1">
      <alignment/>
    </xf>
    <xf numFmtId="168" fontId="1" fillId="0" borderId="0" xfId="0" applyNumberFormat="1" applyFont="1" applyAlignment="1">
      <alignment/>
    </xf>
    <xf numFmtId="0" fontId="7"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150" b="1" i="0" u="none" baseline="0">
                <a:latin typeface="Verdana"/>
                <a:ea typeface="Verdana"/>
                <a:cs typeface="Verdana"/>
              </a:rPr>
              <a:t>Standard Polcold Cooler
PT30 gas</a:t>
            </a:r>
          </a:p>
        </c:rich>
      </c:tx>
      <c:layout>
        <c:manualLayout>
          <c:xMode val="factor"/>
          <c:yMode val="factor"/>
          <c:x val="-0.23025"/>
          <c:y val="-0.01175"/>
        </c:manualLayout>
      </c:layout>
      <c:spPr>
        <a:noFill/>
        <a:ln>
          <a:noFill/>
        </a:ln>
      </c:spPr>
    </c:title>
    <c:plotArea>
      <c:layout>
        <c:manualLayout>
          <c:xMode val="edge"/>
          <c:yMode val="edge"/>
          <c:x val="0.03525"/>
          <c:y val="0.1285"/>
          <c:w val="0.93025"/>
          <c:h val="0.805"/>
        </c:manualLayout>
      </c:layout>
      <c:scatterChart>
        <c:scatterStyle val="smooth"/>
        <c:varyColors val="0"/>
        <c:ser>
          <c:idx val="0"/>
          <c:order val="0"/>
          <c:tx>
            <c:v>Watts into Cooler vs Tc</c:v>
          </c:tx>
          <c:spPr>
            <a:ln w="25400">
              <a:solidFill>
                <a:srgbClr val="DD0806"/>
              </a:solidFill>
              <a:prstDash val="sysDot"/>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'Cooling curves'!$A$51:$A$258</c:f>
              <c:numCache/>
            </c:numRef>
          </c:xVal>
          <c:yVal>
            <c:numRef>
              <c:f>'Cooling curves'!$B$51:$B$258</c:f>
              <c:numCache/>
            </c:numRef>
          </c:yVal>
          <c:smooth val="0"/>
        </c:ser>
        <c:ser>
          <c:idx val="4"/>
          <c:order val="1"/>
          <c:tx>
            <c:v>Watts thru heat link vs Tc</c:v>
          </c:tx>
          <c:spPr>
            <a:ln w="12700">
              <a:solidFill>
                <a:srgbClr val="DD0806"/>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'Cooling curves'!$N$47:$N$1543</c:f>
              <c:numCache/>
            </c:numRef>
          </c:xVal>
          <c:yVal>
            <c:numRef>
              <c:f>'Cooling curves'!$L$47:$L$1543</c:f>
              <c:numCache/>
            </c:numRef>
          </c:yVal>
          <c:smooth val="0"/>
        </c:ser>
        <c:ser>
          <c:idx val="3"/>
          <c:order val="4"/>
          <c:tx>
            <c:v>Radiation+Conduction vs Td</c:v>
          </c:tx>
          <c:spPr>
            <a:ln w="38100">
              <a:pattFill prst="pct50">
                <a:fgClr>
                  <a:srgbClr val="000000"/>
                </a:fgClr>
                <a:bgClr>
                  <a:srgbClr val="FFFFFF"/>
                </a:bgClr>
              </a:patt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'Cooling curves'!$K$47:$K$1665</c:f>
              <c:numCache/>
            </c:numRef>
          </c:xVal>
          <c:yVal>
            <c:numRef>
              <c:f>'Cooling curves'!$R$47:$R$1665</c:f>
              <c:numCache/>
            </c:numRef>
          </c:yVal>
          <c:smooth val="0"/>
        </c:ser>
        <c:ser>
          <c:idx val="5"/>
          <c:order val="5"/>
          <c:tx>
            <c:v>Heater Power vs Td</c:v>
          </c:tx>
          <c:spPr>
            <a:ln w="25400">
              <a:solidFill>
                <a:srgbClr val="9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'Cooling curves'!$K$47:$K$1543</c:f>
              <c:numCache/>
            </c:numRef>
          </c:xVal>
          <c:yVal>
            <c:numRef>
              <c:f>'Cooling curves'!$S$47:$S$1543</c:f>
              <c:numCache/>
            </c:numRef>
          </c:yVal>
          <c:smooth val="0"/>
        </c:ser>
        <c:axId val="60088394"/>
        <c:axId val="3924635"/>
      </c:scatterChart>
      <c:scatterChart>
        <c:scatterStyle val="lineMarker"/>
        <c:varyColors val="0"/>
        <c:ser>
          <c:idx val="2"/>
          <c:order val="2"/>
          <c:tx>
            <c:v>seconds to reach Tc</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'Cooling curves'!$N$47:$N$1543</c:f>
              <c:numCache/>
            </c:numRef>
          </c:xVal>
          <c:yVal>
            <c:numRef>
              <c:f>'Cooling curves'!$I$47:$I$1543</c:f>
              <c:numCache/>
            </c:numRef>
          </c:yVal>
          <c:smooth val="1"/>
        </c:ser>
        <c:ser>
          <c:idx val="1"/>
          <c:order val="3"/>
          <c:tx>
            <c:v>seconds to reach Td</c:v>
          </c:tx>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'Cooling curves'!$K$47:$K$1543</c:f>
              <c:numCache/>
            </c:numRef>
          </c:xVal>
          <c:yVal>
            <c:numRef>
              <c:f>'Cooling curves'!$I$47:$I$1543</c:f>
              <c:numCache/>
            </c:numRef>
          </c:yVal>
          <c:smooth val="1"/>
        </c:ser>
        <c:axId val="35321716"/>
        <c:axId val="49459989"/>
      </c:scatterChart>
      <c:valAx>
        <c:axId val="60088394"/>
        <c:scaling>
          <c:orientation val="minMax"/>
          <c:max val="300"/>
          <c:min val="100"/>
        </c:scaling>
        <c:axPos val="b"/>
        <c:title>
          <c:tx>
            <c:rich>
              <a:bodyPr vert="horz" rot="0" anchor="ctr"/>
              <a:lstStyle/>
              <a:p>
                <a:pPr algn="ctr">
                  <a:defRPr/>
                </a:pPr>
                <a:r>
                  <a:rPr lang="en-US" cap="none" sz="1850" b="1" i="0" u="none" baseline="0">
                    <a:latin typeface="Verdana"/>
                    <a:ea typeface="Verdana"/>
                    <a:cs typeface="Verdana"/>
                  </a:rPr>
                  <a:t>temperature (K)</a:t>
                </a:r>
              </a:p>
            </c:rich>
          </c:tx>
          <c:layout/>
          <c:overlay val="0"/>
          <c:spPr>
            <a:noFill/>
            <a:ln>
              <a:noFill/>
            </a:ln>
          </c:spPr>
        </c:title>
        <c:majorGridlines>
          <c:spPr>
            <a:ln w="3175">
              <a:solidFill>
                <a:srgbClr val="808080"/>
              </a:solidFill>
            </a:ln>
          </c:spPr>
        </c:majorGridlines>
        <c:delete val="0"/>
        <c:numFmt formatCode="General" sourceLinked="1"/>
        <c:majorTickMark val="out"/>
        <c:minorTickMark val="out"/>
        <c:tickLblPos val="nextTo"/>
        <c:txPr>
          <a:bodyPr/>
          <a:lstStyle/>
          <a:p>
            <a:pPr>
              <a:defRPr lang="en-US" cap="none" sz="1425" b="0" i="0" u="none" baseline="0">
                <a:latin typeface="Verdana"/>
                <a:ea typeface="Verdana"/>
                <a:cs typeface="Verdana"/>
              </a:defRPr>
            </a:pPr>
          </a:p>
        </c:txPr>
        <c:crossAx val="3924635"/>
        <c:crosses val="autoZero"/>
        <c:crossBetween val="midCat"/>
        <c:dispUnits/>
        <c:majorUnit val="20"/>
        <c:minorUnit val="10"/>
      </c:valAx>
      <c:valAx>
        <c:axId val="3924635"/>
        <c:scaling>
          <c:orientation val="minMax"/>
          <c:min val="0"/>
        </c:scaling>
        <c:axPos val="l"/>
        <c:title>
          <c:tx>
            <c:rich>
              <a:bodyPr vert="horz" rot="-5400000" anchor="ctr"/>
              <a:lstStyle/>
              <a:p>
                <a:pPr algn="ctr">
                  <a:defRPr/>
                </a:pPr>
                <a:r>
                  <a:rPr lang="en-US" cap="none" sz="1850" b="0" i="0" u="none" baseline="0">
                    <a:solidFill>
                      <a:srgbClr val="DD0806"/>
                    </a:solidFill>
                    <a:latin typeface="Verdana"/>
                    <a:ea typeface="Verdana"/>
                    <a:cs typeface="Verdana"/>
                  </a:rPr>
                  <a:t>Watts</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txPr>
          <a:bodyPr/>
          <a:lstStyle/>
          <a:p>
            <a:pPr>
              <a:defRPr lang="en-US" cap="none" sz="1500" b="0" i="0" u="none" baseline="0">
                <a:solidFill>
                  <a:srgbClr val="DD0806"/>
                </a:solidFill>
                <a:latin typeface="Verdana"/>
                <a:ea typeface="Verdana"/>
                <a:cs typeface="Verdana"/>
              </a:defRPr>
            </a:pPr>
          </a:p>
        </c:txPr>
        <c:crossAx val="60088394"/>
        <c:crosses val="autoZero"/>
        <c:crossBetween val="midCat"/>
        <c:dispUnits/>
      </c:valAx>
      <c:valAx>
        <c:axId val="35321716"/>
        <c:scaling>
          <c:orientation val="minMax"/>
        </c:scaling>
        <c:axPos val="b"/>
        <c:delete val="1"/>
        <c:majorTickMark val="in"/>
        <c:minorTickMark val="none"/>
        <c:tickLblPos val="nextTo"/>
        <c:crossAx val="49459989"/>
        <c:crosses val="max"/>
        <c:crossBetween val="midCat"/>
        <c:dispUnits/>
      </c:valAx>
      <c:valAx>
        <c:axId val="49459989"/>
        <c:scaling>
          <c:orientation val="minMax"/>
          <c:max val="21000"/>
          <c:min val="0"/>
        </c:scaling>
        <c:axPos val="l"/>
        <c:title>
          <c:tx>
            <c:rich>
              <a:bodyPr vert="horz" rot="-5400000" anchor="ctr"/>
              <a:lstStyle/>
              <a:p>
                <a:pPr algn="ctr" rtl="1">
                  <a:defRPr/>
                </a:pPr>
                <a:r>
                  <a:rPr lang="en-US" cap="none" sz="1850" b="1" i="0" u="none" baseline="0">
                    <a:latin typeface="Verdana"/>
                    <a:ea typeface="Verdana"/>
                    <a:cs typeface="Verdana"/>
                  </a:rPr>
                  <a:t>seconds</a:t>
                </a:r>
              </a:p>
            </c:rich>
          </c:tx>
          <c:layout/>
          <c:overlay val="0"/>
          <c:spPr>
            <a:noFill/>
            <a:ln>
              <a:noFill/>
            </a:ln>
          </c:spPr>
        </c:title>
        <c:delete val="0"/>
        <c:numFmt formatCode="#,##0" sourceLinked="0"/>
        <c:majorTickMark val="in"/>
        <c:minorTickMark val="none"/>
        <c:tickLblPos val="nextTo"/>
        <c:spPr>
          <a:ln w="3175">
            <a:solidFill>
              <a:srgbClr val="0000D4"/>
            </a:solidFill>
          </a:ln>
        </c:spPr>
        <c:txPr>
          <a:bodyPr/>
          <a:lstStyle/>
          <a:p>
            <a:pPr>
              <a:defRPr lang="en-US" cap="none" sz="1425" b="1" i="0" u="none" baseline="0">
                <a:latin typeface="Verdana"/>
                <a:ea typeface="Verdana"/>
                <a:cs typeface="Verdana"/>
              </a:defRPr>
            </a:pPr>
          </a:p>
        </c:txPr>
        <c:crossAx val="35321716"/>
        <c:crosses val="max"/>
        <c:crossBetween val="midCat"/>
        <c:dispUnits/>
        <c:majorUnit val="3000"/>
      </c:valAx>
      <c:spPr>
        <a:ln w="12700">
          <a:solidFill>
            <a:srgbClr val="808080"/>
          </a:solidFill>
        </a:ln>
      </c:spPr>
    </c:plotArea>
    <c:legend>
      <c:legendPos val="r"/>
      <c:layout>
        <c:manualLayout>
          <c:xMode val="edge"/>
          <c:yMode val="edge"/>
          <c:x val="0.52075"/>
          <c:y val="0.04375"/>
          <c:w val="0.3135"/>
          <c:h val="0.27375"/>
        </c:manualLayout>
      </c:layout>
      <c:overlay val="0"/>
      <c:spPr>
        <a:ln w="12700">
          <a:solidFill>
            <a:srgbClr val="000000"/>
          </a:solidFill>
        </a:ln>
      </c:spPr>
      <c:txPr>
        <a:bodyPr vert="horz" rot="0"/>
        <a:lstStyle/>
        <a:p>
          <a:pPr>
            <a:defRPr lang="en-US" cap="none" sz="1600" b="0" i="0" u="none" baseline="0">
              <a:latin typeface="Verdana"/>
              <a:ea typeface="Verdana"/>
              <a:cs typeface="Verdana"/>
            </a:defRPr>
          </a:pPr>
        </a:p>
      </c:txPr>
    </c:legend>
    <c:plotVisOnly val="1"/>
    <c:dispBlanksAs val="gap"/>
    <c:showDLblsOverMax val="0"/>
  </c:chart>
  <c:txPr>
    <a:bodyPr vert="horz" rot="0"/>
    <a:lstStyle/>
    <a:p>
      <a:pPr>
        <a:defRPr lang="en-US" cap="none" sz="1525" b="0" i="0" u="none" baseline="0">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Verdana"/>
                <a:ea typeface="Verdana"/>
                <a:cs typeface="Verdana"/>
              </a:rPr>
              <a:t>Survery rate vs number of amps</a:t>
            </a:r>
          </a:p>
        </c:rich>
      </c:tx>
      <c:layout>
        <c:manualLayout>
          <c:xMode val="factor"/>
          <c:yMode val="factor"/>
          <c:x val="0.03075"/>
          <c:y val="0.02275"/>
        </c:manualLayout>
      </c:layout>
      <c:spPr>
        <a:noFill/>
        <a:ln>
          <a:noFill/>
        </a:ln>
      </c:spPr>
    </c:title>
    <c:plotArea>
      <c:layout>
        <c:manualLayout>
          <c:xMode val="edge"/>
          <c:yMode val="edge"/>
          <c:x val="0.077"/>
          <c:y val="0.13825"/>
          <c:w val="0.879"/>
          <c:h val="0.77375"/>
        </c:manualLayout>
      </c:layout>
      <c:scatterChart>
        <c:scatterStyle val="smooth"/>
        <c:varyColors val="0"/>
        <c:ser>
          <c:idx val="0"/>
          <c:order val="0"/>
          <c:tx>
            <c:v>Current config</c:v>
          </c:tx>
          <c:spPr>
            <a:ln w="25400">
              <a:solidFill>
                <a:srgbClr val="00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vignetting!$A$40:$A$46</c:f>
              <c:numCache/>
            </c:numRef>
          </c:xVal>
          <c:yVal>
            <c:numRef>
              <c:f>vignetting!$B$40:$B$46</c:f>
              <c:numCache/>
            </c:numRef>
          </c:yVal>
          <c:smooth val="1"/>
        </c:ser>
        <c:ser>
          <c:idx val="1"/>
          <c:order val="1"/>
          <c:tx>
            <c:v>faster</c:v>
          </c:tx>
          <c:spPr>
            <a:ln w="25400">
              <a:solidFill>
                <a:srgbClr val="DD2D32"/>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vignetting!$A$40:$A$46</c:f>
              <c:numCache/>
            </c:numRef>
          </c:xVal>
          <c:yVal>
            <c:numRef>
              <c:f>vignetting!$C$40:$C$46</c:f>
              <c:numCache/>
            </c:numRef>
          </c:yVal>
          <c:smooth val="1"/>
        </c:ser>
        <c:ser>
          <c:idx val="3"/>
          <c:order val="2"/>
          <c:tx>
            <c:v>21ch</c:v>
          </c:tx>
          <c:spPr>
            <a:ln w="25400">
              <a:solidFill>
                <a:srgbClr val="0000D4"/>
              </a:solidFill>
              <a:prstDash val="dash"/>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vignetting!$A$40:$A$46</c:f>
              <c:numCache/>
            </c:numRef>
          </c:xVal>
          <c:yVal>
            <c:numRef>
              <c:f>vignetting!$D$40:$D$46</c:f>
              <c:numCache/>
            </c:numRef>
          </c:yVal>
          <c:smooth val="1"/>
        </c:ser>
        <c:ser>
          <c:idx val="2"/>
          <c:order val="3"/>
          <c:tx>
            <c:v>faster, 21ch</c:v>
          </c:tx>
          <c:spPr>
            <a:ln w="25400">
              <a:solidFill>
                <a:srgbClr val="DD0806"/>
              </a:solidFill>
              <a:prstDash val="dash"/>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vignetting!$A$40:$A$46</c:f>
              <c:numCache/>
            </c:numRef>
          </c:xVal>
          <c:yVal>
            <c:numRef>
              <c:f>vignetting!$E$40:$E$46</c:f>
              <c:numCache/>
            </c:numRef>
          </c:yVal>
          <c:smooth val="1"/>
        </c:ser>
        <c:axId val="42486718"/>
        <c:axId val="46836143"/>
      </c:scatterChart>
      <c:valAx>
        <c:axId val="42486718"/>
        <c:scaling>
          <c:orientation val="minMax"/>
          <c:max val="250"/>
        </c:scaling>
        <c:axPos val="b"/>
        <c:title>
          <c:tx>
            <c:rich>
              <a:bodyPr vert="horz" rot="0" anchor="ctr"/>
              <a:lstStyle/>
              <a:p>
                <a:pPr algn="ctr">
                  <a:defRPr/>
                </a:pPr>
                <a:r>
                  <a:rPr lang="en-US" cap="none" sz="1600" b="1" i="0" u="none" baseline="0">
                    <a:latin typeface="Verdana"/>
                    <a:ea typeface="Verdana"/>
                    <a:cs typeface="Verdana"/>
                  </a:rPr>
                  <a:t>time per exposure</a:t>
                </a:r>
              </a:p>
            </c:rich>
          </c:tx>
          <c:layout/>
          <c:overlay val="0"/>
          <c:spPr>
            <a:noFill/>
            <a:ln>
              <a:noFill/>
            </a:ln>
          </c:spPr>
        </c:title>
        <c:majorGridlines/>
        <c:delete val="0"/>
        <c:numFmt formatCode="General" sourceLinked="1"/>
        <c:majorTickMark val="out"/>
        <c:minorTickMark val="none"/>
        <c:tickLblPos val="nextTo"/>
        <c:crossAx val="46836143"/>
        <c:crossesAt val="100"/>
        <c:crossBetween val="midCat"/>
        <c:dispUnits/>
      </c:valAx>
      <c:valAx>
        <c:axId val="46836143"/>
        <c:scaling>
          <c:logBase val="10"/>
          <c:orientation val="minMax"/>
          <c:max val="1000"/>
          <c:min val="100"/>
        </c:scaling>
        <c:axPos val="l"/>
        <c:title>
          <c:tx>
            <c:rich>
              <a:bodyPr vert="horz" rot="-5400000" anchor="ctr"/>
              <a:lstStyle/>
              <a:p>
                <a:pPr algn="ctr">
                  <a:defRPr/>
                </a:pPr>
                <a:r>
                  <a:rPr lang="en-US" cap="none" sz="1600" b="1" i="0" u="none" baseline="0">
                    <a:latin typeface="Verdana"/>
                    <a:ea typeface="Verdana"/>
                    <a:cs typeface="Verdana"/>
                  </a:rPr>
                  <a:t>sq.degrees per hour</a:t>
                </a:r>
              </a:p>
            </c:rich>
          </c:tx>
          <c:layout/>
          <c:overlay val="0"/>
          <c:spPr>
            <a:noFill/>
            <a:ln>
              <a:noFill/>
            </a:ln>
          </c:spPr>
        </c:title>
        <c:majorGridlines/>
        <c:minorGridlines/>
        <c:delete val="0"/>
        <c:numFmt formatCode="General" sourceLinked="1"/>
        <c:majorTickMark val="out"/>
        <c:minorTickMark val="out"/>
        <c:tickLblPos val="nextTo"/>
        <c:crossAx val="42486718"/>
        <c:crosses val="autoZero"/>
        <c:crossBetween val="midCat"/>
        <c:dispUnits/>
      </c:valAx>
      <c:spPr>
        <a:solidFill>
          <a:srgbClr val="CDCDCD"/>
        </a:solidFill>
        <a:ln w="12700">
          <a:solidFill>
            <a:srgbClr val="808080"/>
          </a:solidFill>
        </a:ln>
      </c:spPr>
    </c:plotArea>
    <c:legend>
      <c:legendPos val="r"/>
      <c:layout>
        <c:manualLayout>
          <c:xMode val="edge"/>
          <c:yMode val="edge"/>
          <c:x val="0.522"/>
          <c:y val="0.23625"/>
          <c:w val="0.38325"/>
          <c:h val="0.2085"/>
        </c:manualLayout>
      </c:layout>
      <c:overlay val="0"/>
      <c:spPr>
        <a:ln w="3175">
          <a:noFill/>
        </a:ln>
      </c:spPr>
      <c:txPr>
        <a:bodyPr vert="horz" rot="0"/>
        <a:lstStyle/>
        <a:p>
          <a:pPr>
            <a:defRPr lang="en-US" cap="none" sz="1200" b="0" i="0" u="none" baseline="0">
              <a:latin typeface="Verdana"/>
              <a:ea typeface="Verdana"/>
              <a:cs typeface="Verdana"/>
            </a:defRPr>
          </a:pPr>
        </a:p>
      </c:txPr>
    </c:legend>
    <c:plotVisOnly val="1"/>
    <c:dispBlanksAs val="gap"/>
    <c:showDLblsOverMax val="0"/>
  </c:chart>
  <c:txPr>
    <a:bodyPr vert="horz" rot="0"/>
    <a:lstStyle/>
    <a:p>
      <a:pPr>
        <a:defRPr lang="en-US" cap="none" sz="1000" b="0" i="0" u="none" baseline="0">
          <a:latin typeface="Verdana"/>
          <a:ea typeface="Verdana"/>
          <a:cs typeface="Verdana"/>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0</xdr:row>
      <xdr:rowOff>38100</xdr:rowOff>
    </xdr:from>
    <xdr:to>
      <xdr:col>17</xdr:col>
      <xdr:colOff>828675</xdr:colOff>
      <xdr:row>40</xdr:row>
      <xdr:rowOff>95250</xdr:rowOff>
    </xdr:to>
    <xdr:graphicFrame>
      <xdr:nvGraphicFramePr>
        <xdr:cNvPr id="1" name="Chart 1"/>
        <xdr:cNvGraphicFramePr/>
      </xdr:nvGraphicFramePr>
      <xdr:xfrm>
        <a:off x="5962650" y="38100"/>
        <a:ext cx="9953625" cy="6629400"/>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xdr:row>
      <xdr:rowOff>0</xdr:rowOff>
    </xdr:from>
    <xdr:to>
      <xdr:col>4</xdr:col>
      <xdr:colOff>885825</xdr:colOff>
      <xdr:row>4</xdr:row>
      <xdr:rowOff>123825</xdr:rowOff>
    </xdr:to>
    <xdr:sp>
      <xdr:nvSpPr>
        <xdr:cNvPr id="2" name="TextBox 72"/>
        <xdr:cNvSpPr txBox="1">
          <a:spLocks noChangeArrowheads="1"/>
        </xdr:cNvSpPr>
      </xdr:nvSpPr>
      <xdr:spPr>
        <a:xfrm>
          <a:off x="2447925" y="390525"/>
          <a:ext cx="2524125" cy="4476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Verdana"/>
              <a:ea typeface="Verdana"/>
              <a:cs typeface="Verdana"/>
            </a:rPr>
            <a:t>Scroll to bottom of table to see thermal circuit diagram</a:t>
          </a:r>
        </a:p>
      </xdr:txBody>
    </xdr:sp>
    <xdr:clientData/>
  </xdr:twoCellAnchor>
  <xdr:twoCellAnchor>
    <xdr:from>
      <xdr:col>0</xdr:col>
      <xdr:colOff>1114425</xdr:colOff>
      <xdr:row>256</xdr:row>
      <xdr:rowOff>66675</xdr:rowOff>
    </xdr:from>
    <xdr:to>
      <xdr:col>7</xdr:col>
      <xdr:colOff>685800</xdr:colOff>
      <xdr:row>274</xdr:row>
      <xdr:rowOff>152400</xdr:rowOff>
    </xdr:to>
    <xdr:grpSp>
      <xdr:nvGrpSpPr>
        <xdr:cNvPr id="3" name="Group 77"/>
        <xdr:cNvGrpSpPr>
          <a:grpSpLocks/>
        </xdr:cNvGrpSpPr>
      </xdr:nvGrpSpPr>
      <xdr:grpSpPr>
        <a:xfrm>
          <a:off x="1114425" y="42262425"/>
          <a:ext cx="6296025" cy="3000375"/>
          <a:chOff x="102" y="3224"/>
          <a:chExt cx="576" cy="241"/>
        </a:xfrm>
        <a:solidFill>
          <a:srgbClr val="FFFFFF"/>
        </a:solidFill>
      </xdr:grpSpPr>
      <xdr:grpSp>
        <xdr:nvGrpSpPr>
          <xdr:cNvPr id="4" name="Group 75"/>
          <xdr:cNvGrpSpPr>
            <a:grpSpLocks/>
          </xdr:cNvGrpSpPr>
        </xdr:nvGrpSpPr>
        <xdr:grpSpPr>
          <a:xfrm>
            <a:off x="102" y="3224"/>
            <a:ext cx="576" cy="241"/>
            <a:chOff x="102" y="3224"/>
            <a:chExt cx="576" cy="241"/>
          </a:xfrm>
          <a:solidFill>
            <a:srgbClr val="FFFFFF"/>
          </a:solidFill>
        </xdr:grpSpPr>
        <xdr:grpSp>
          <xdr:nvGrpSpPr>
            <xdr:cNvPr id="5" name="Group 71"/>
            <xdr:cNvGrpSpPr>
              <a:grpSpLocks/>
            </xdr:cNvGrpSpPr>
          </xdr:nvGrpSpPr>
          <xdr:grpSpPr>
            <a:xfrm>
              <a:off x="102" y="3224"/>
              <a:ext cx="576" cy="241"/>
              <a:chOff x="102" y="3224"/>
              <a:chExt cx="576" cy="241"/>
            </a:xfrm>
            <a:solidFill>
              <a:srgbClr val="FFFFFF"/>
            </a:solidFill>
          </xdr:grpSpPr>
          <xdr:sp>
            <xdr:nvSpPr>
              <xdr:cNvPr id="6" name="Oval 9"/>
              <xdr:cNvSpPr>
                <a:spLocks/>
              </xdr:cNvSpPr>
            </xdr:nvSpPr>
            <xdr:spPr>
              <a:xfrm>
                <a:off x="102" y="3349"/>
                <a:ext cx="40" cy="38"/>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Verdana"/>
                    <a:ea typeface="Verdana"/>
                    <a:cs typeface="Verdana"/>
                  </a:rPr>
                  <a:t>Ta</a:t>
                </a:r>
              </a:p>
            </xdr:txBody>
          </xdr:sp>
          <xdr:sp>
            <xdr:nvSpPr>
              <xdr:cNvPr id="7" name="Rectangle 11"/>
              <xdr:cNvSpPr>
                <a:spLocks/>
              </xdr:cNvSpPr>
            </xdr:nvSpPr>
            <xdr:spPr>
              <a:xfrm>
                <a:off x="185" y="3278"/>
                <a:ext cx="49" cy="1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Verdana"/>
                    <a:ea typeface="Verdana"/>
                    <a:cs typeface="Verdana"/>
                  </a:rPr>
                  <a:t>Rp</a:t>
                </a:r>
              </a:p>
            </xdr:txBody>
          </xdr:sp>
          <xdr:sp>
            <xdr:nvSpPr>
              <xdr:cNvPr id="8" name="Rectangle 12"/>
              <xdr:cNvSpPr>
                <a:spLocks/>
              </xdr:cNvSpPr>
            </xdr:nvSpPr>
            <xdr:spPr>
              <a:xfrm>
                <a:off x="185" y="3312"/>
                <a:ext cx="49" cy="1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Verdana"/>
                    <a:ea typeface="Verdana"/>
                    <a:cs typeface="Verdana"/>
                  </a:rPr>
                  <a:t>Rw</a:t>
                </a:r>
              </a:p>
            </xdr:txBody>
          </xdr:sp>
          <xdr:grpSp>
            <xdr:nvGrpSpPr>
              <xdr:cNvPr id="9" name="Group 15"/>
              <xdr:cNvGrpSpPr>
                <a:grpSpLocks/>
              </xdr:cNvGrpSpPr>
            </xdr:nvGrpSpPr>
            <xdr:grpSpPr>
              <a:xfrm>
                <a:off x="279" y="3224"/>
                <a:ext cx="33" cy="43"/>
                <a:chOff x="114" y="3344"/>
                <a:chExt cx="33" cy="43"/>
              </a:xfrm>
              <a:solidFill>
                <a:srgbClr val="FFFFFF"/>
              </a:solidFill>
            </xdr:grpSpPr>
            <xdr:sp>
              <xdr:nvSpPr>
                <xdr:cNvPr id="10" name="Oval 13"/>
                <xdr:cNvSpPr>
                  <a:spLocks/>
                </xdr:cNvSpPr>
              </xdr:nvSpPr>
              <xdr:spPr>
                <a:xfrm>
                  <a:off x="114" y="3344"/>
                  <a:ext cx="33" cy="3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1" name="Oval 14"/>
                <xdr:cNvSpPr>
                  <a:spLocks/>
                </xdr:cNvSpPr>
              </xdr:nvSpPr>
              <xdr:spPr>
                <a:xfrm>
                  <a:off x="114" y="3356"/>
                  <a:ext cx="33" cy="3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grpSp>
            <xdr:nvGrpSpPr>
              <xdr:cNvPr id="12" name="Group 20"/>
              <xdr:cNvGrpSpPr>
                <a:grpSpLocks/>
              </xdr:cNvGrpSpPr>
            </xdr:nvGrpSpPr>
            <xdr:grpSpPr>
              <a:xfrm>
                <a:off x="105" y="3424"/>
                <a:ext cx="32" cy="14"/>
                <a:chOff x="103" y="3400"/>
                <a:chExt cx="32" cy="14"/>
              </a:xfrm>
              <a:solidFill>
                <a:srgbClr val="FFFFFF"/>
              </a:solidFill>
            </xdr:grpSpPr>
            <xdr:sp>
              <xdr:nvSpPr>
                <xdr:cNvPr id="13" name="Line 16"/>
                <xdr:cNvSpPr>
                  <a:spLocks/>
                </xdr:cNvSpPr>
              </xdr:nvSpPr>
              <xdr:spPr>
                <a:xfrm>
                  <a:off x="103" y="340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4" name="Line 17"/>
                <xdr:cNvSpPr>
                  <a:spLocks/>
                </xdr:cNvSpPr>
              </xdr:nvSpPr>
              <xdr:spPr>
                <a:xfrm>
                  <a:off x="109" y="3407"/>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5" name="Line 19"/>
                <xdr:cNvSpPr>
                  <a:spLocks/>
                </xdr:cNvSpPr>
              </xdr:nvSpPr>
              <xdr:spPr>
                <a:xfrm flipV="1">
                  <a:off x="112" y="341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16" name="Line 21"/>
              <xdr:cNvSpPr>
                <a:spLocks/>
              </xdr:cNvSpPr>
            </xdr:nvSpPr>
            <xdr:spPr>
              <a:xfrm flipV="1">
                <a:off x="120" y="3387"/>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7" name="Line 22"/>
              <xdr:cNvSpPr>
                <a:spLocks/>
              </xdr:cNvSpPr>
            </xdr:nvSpPr>
            <xdr:spPr>
              <a:xfrm flipV="1">
                <a:off x="121" y="3287"/>
                <a:ext cx="0" cy="6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8" name="Line 23"/>
              <xdr:cNvSpPr>
                <a:spLocks/>
              </xdr:cNvSpPr>
            </xdr:nvSpPr>
            <xdr:spPr>
              <a:xfrm flipH="1">
                <a:off x="122" y="3321"/>
                <a:ext cx="6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19" name="Line 24"/>
              <xdr:cNvSpPr>
                <a:spLocks/>
              </xdr:cNvSpPr>
            </xdr:nvSpPr>
            <xdr:spPr>
              <a:xfrm>
                <a:off x="121" y="3287"/>
                <a:ext cx="6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0" name="Line 25"/>
              <xdr:cNvSpPr>
                <a:spLocks/>
              </xdr:cNvSpPr>
            </xdr:nvSpPr>
            <xdr:spPr>
              <a:xfrm>
                <a:off x="234" y="3321"/>
                <a:ext cx="22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1" name="Rectangle 26"/>
              <xdr:cNvSpPr>
                <a:spLocks/>
              </xdr:cNvSpPr>
            </xdr:nvSpPr>
            <xdr:spPr>
              <a:xfrm>
                <a:off x="456" y="3312"/>
                <a:ext cx="55" cy="17"/>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Verdana"/>
                    <a:ea typeface="Verdana"/>
                    <a:cs typeface="Verdana"/>
                  </a:rPr>
                  <a:t>Rd</a:t>
                </a:r>
              </a:p>
            </xdr:txBody>
          </xdr:sp>
          <xdr:sp>
            <xdr:nvSpPr>
              <xdr:cNvPr id="22" name="Line 27"/>
              <xdr:cNvSpPr>
                <a:spLocks/>
              </xdr:cNvSpPr>
            </xdr:nvSpPr>
            <xdr:spPr>
              <a:xfrm flipV="1">
                <a:off x="296" y="3268"/>
                <a:ext cx="0" cy="9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3" name="Line 28"/>
              <xdr:cNvSpPr>
                <a:spLocks/>
              </xdr:cNvSpPr>
            </xdr:nvSpPr>
            <xdr:spPr>
              <a:xfrm>
                <a:off x="235" y="3287"/>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nvGrpSpPr>
              <xdr:cNvPr id="24" name="Group 31"/>
              <xdr:cNvGrpSpPr>
                <a:grpSpLocks/>
              </xdr:cNvGrpSpPr>
            </xdr:nvGrpSpPr>
            <xdr:grpSpPr>
              <a:xfrm>
                <a:off x="277" y="3360"/>
                <a:ext cx="39" cy="12"/>
                <a:chOff x="277" y="3336"/>
                <a:chExt cx="39" cy="12"/>
              </a:xfrm>
              <a:solidFill>
                <a:srgbClr val="FFFFFF"/>
              </a:solidFill>
            </xdr:grpSpPr>
            <xdr:sp>
              <xdr:nvSpPr>
                <xdr:cNvPr id="25" name="Line 29"/>
                <xdr:cNvSpPr>
                  <a:spLocks/>
                </xdr:cNvSpPr>
              </xdr:nvSpPr>
              <xdr:spPr>
                <a:xfrm>
                  <a:off x="277" y="3336"/>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26" name="Line 30"/>
                <xdr:cNvSpPr>
                  <a:spLocks/>
                </xdr:cNvSpPr>
              </xdr:nvSpPr>
              <xdr:spPr>
                <a:xfrm>
                  <a:off x="277" y="3348"/>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grpSp>
            <xdr:nvGrpSpPr>
              <xdr:cNvPr id="27" name="Group 37"/>
              <xdr:cNvGrpSpPr>
                <a:grpSpLocks/>
              </xdr:cNvGrpSpPr>
            </xdr:nvGrpSpPr>
            <xdr:grpSpPr>
              <a:xfrm>
                <a:off x="281" y="3372"/>
                <a:ext cx="32" cy="51"/>
                <a:chOff x="117" y="3399"/>
                <a:chExt cx="32" cy="51"/>
              </a:xfrm>
              <a:solidFill>
                <a:srgbClr val="FFFFFF"/>
              </a:solidFill>
            </xdr:grpSpPr>
            <xdr:grpSp>
              <xdr:nvGrpSpPr>
                <xdr:cNvPr id="28" name="Group 32"/>
                <xdr:cNvGrpSpPr>
                  <a:grpSpLocks/>
                </xdr:cNvGrpSpPr>
              </xdr:nvGrpSpPr>
              <xdr:grpSpPr>
                <a:xfrm>
                  <a:off x="117" y="3436"/>
                  <a:ext cx="32" cy="14"/>
                  <a:chOff x="103" y="3400"/>
                  <a:chExt cx="32" cy="14"/>
                </a:xfrm>
                <a:solidFill>
                  <a:srgbClr val="FFFFFF"/>
                </a:solidFill>
              </xdr:grpSpPr>
              <xdr:sp>
                <xdr:nvSpPr>
                  <xdr:cNvPr id="29" name="Line 33"/>
                  <xdr:cNvSpPr>
                    <a:spLocks/>
                  </xdr:cNvSpPr>
                </xdr:nvSpPr>
                <xdr:spPr>
                  <a:xfrm>
                    <a:off x="103" y="340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0" name="Line 34"/>
                  <xdr:cNvSpPr>
                    <a:spLocks/>
                  </xdr:cNvSpPr>
                </xdr:nvSpPr>
                <xdr:spPr>
                  <a:xfrm>
                    <a:off x="109" y="3407"/>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1" name="Line 35"/>
                  <xdr:cNvSpPr>
                    <a:spLocks/>
                  </xdr:cNvSpPr>
                </xdr:nvSpPr>
                <xdr:spPr>
                  <a:xfrm flipV="1">
                    <a:off x="112" y="341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32" name="Line 36"/>
                <xdr:cNvSpPr>
                  <a:spLocks/>
                </xdr:cNvSpPr>
              </xdr:nvSpPr>
              <xdr:spPr>
                <a:xfrm flipV="1">
                  <a:off x="132" y="339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33" name="Oval 38"/>
              <xdr:cNvSpPr>
                <a:spLocks/>
              </xdr:cNvSpPr>
            </xdr:nvSpPr>
            <xdr:spPr>
              <a:xfrm>
                <a:off x="369" y="3376"/>
                <a:ext cx="40" cy="38"/>
              </a:xfrm>
              <a:prstGeom prst="ellipse">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Verdana"/>
                    <a:ea typeface="Verdana"/>
                    <a:cs typeface="Verdana"/>
                  </a:rPr>
                  <a:t>Tsp</a:t>
                </a:r>
              </a:p>
            </xdr:txBody>
          </xdr:sp>
          <xdr:grpSp>
            <xdr:nvGrpSpPr>
              <xdr:cNvPr id="34" name="Group 39"/>
              <xdr:cNvGrpSpPr>
                <a:grpSpLocks/>
              </xdr:cNvGrpSpPr>
            </xdr:nvGrpSpPr>
            <xdr:grpSpPr>
              <a:xfrm>
                <a:off x="372" y="3451"/>
                <a:ext cx="32" cy="14"/>
                <a:chOff x="103" y="3400"/>
                <a:chExt cx="32" cy="14"/>
              </a:xfrm>
              <a:solidFill>
                <a:srgbClr val="FFFFFF"/>
              </a:solidFill>
            </xdr:grpSpPr>
            <xdr:sp>
              <xdr:nvSpPr>
                <xdr:cNvPr id="35" name="Line 40"/>
                <xdr:cNvSpPr>
                  <a:spLocks/>
                </xdr:cNvSpPr>
              </xdr:nvSpPr>
              <xdr:spPr>
                <a:xfrm>
                  <a:off x="103" y="340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6" name="Line 41"/>
                <xdr:cNvSpPr>
                  <a:spLocks/>
                </xdr:cNvSpPr>
              </xdr:nvSpPr>
              <xdr:spPr>
                <a:xfrm>
                  <a:off x="109" y="3407"/>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7" name="Line 42"/>
                <xdr:cNvSpPr>
                  <a:spLocks/>
                </xdr:cNvSpPr>
              </xdr:nvSpPr>
              <xdr:spPr>
                <a:xfrm flipV="1">
                  <a:off x="112" y="341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38" name="Line 43"/>
              <xdr:cNvSpPr>
                <a:spLocks/>
              </xdr:cNvSpPr>
            </xdr:nvSpPr>
            <xdr:spPr>
              <a:xfrm flipV="1">
                <a:off x="387" y="3414"/>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39" name="AutoShape 44"/>
              <xdr:cNvSpPr>
                <a:spLocks/>
              </xdr:cNvSpPr>
            </xdr:nvSpPr>
            <xdr:spPr>
              <a:xfrm>
                <a:off x="378" y="3342"/>
                <a:ext cx="21" cy="14"/>
              </a:xfrm>
              <a:prstGeom prst="triangl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0" name="Line 45"/>
              <xdr:cNvSpPr>
                <a:spLocks/>
              </xdr:cNvSpPr>
            </xdr:nvSpPr>
            <xdr:spPr>
              <a:xfrm flipV="1">
                <a:off x="388" y="3356"/>
                <a:ext cx="0" cy="2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1" name="Line 46"/>
              <xdr:cNvSpPr>
                <a:spLocks/>
              </xdr:cNvSpPr>
            </xdr:nvSpPr>
            <xdr:spPr>
              <a:xfrm>
                <a:off x="377" y="3342"/>
                <a:ext cx="2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2" name="Line 47"/>
              <xdr:cNvSpPr>
                <a:spLocks/>
              </xdr:cNvSpPr>
            </xdr:nvSpPr>
            <xdr:spPr>
              <a:xfrm flipV="1">
                <a:off x="388" y="3321"/>
                <a:ext cx="0"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3" name="Oval 48"/>
              <xdr:cNvSpPr>
                <a:spLocks/>
              </xdr:cNvSpPr>
            </xdr:nvSpPr>
            <xdr:spPr>
              <a:xfrm>
                <a:off x="292" y="3316"/>
                <a:ext cx="8" cy="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nvGrpSpPr>
              <xdr:cNvPr id="44" name="Group 49"/>
              <xdr:cNvGrpSpPr>
                <a:grpSpLocks/>
              </xdr:cNvGrpSpPr>
            </xdr:nvGrpSpPr>
            <xdr:grpSpPr>
              <a:xfrm rot="5400000">
                <a:off x="586" y="3300"/>
                <a:ext cx="33" cy="43"/>
                <a:chOff x="114" y="3344"/>
                <a:chExt cx="33" cy="43"/>
              </a:xfrm>
              <a:solidFill>
                <a:srgbClr val="FFFFFF"/>
              </a:solidFill>
            </xdr:grpSpPr>
            <xdr:sp>
              <xdr:nvSpPr>
                <xdr:cNvPr id="45" name="Oval 50"/>
                <xdr:cNvSpPr>
                  <a:spLocks/>
                </xdr:cNvSpPr>
              </xdr:nvSpPr>
              <xdr:spPr>
                <a:xfrm>
                  <a:off x="114" y="3344"/>
                  <a:ext cx="33" cy="3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46" name="Oval 51"/>
                <xdr:cNvSpPr>
                  <a:spLocks/>
                </xdr:cNvSpPr>
              </xdr:nvSpPr>
              <xdr:spPr>
                <a:xfrm>
                  <a:off x="114" y="3356"/>
                  <a:ext cx="33" cy="31"/>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47" name="Line 52"/>
              <xdr:cNvSpPr>
                <a:spLocks/>
              </xdr:cNvSpPr>
            </xdr:nvSpPr>
            <xdr:spPr>
              <a:xfrm>
                <a:off x="512" y="3322"/>
                <a:ext cx="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nvGrpSpPr>
              <xdr:cNvPr id="48" name="Group 63"/>
              <xdr:cNvGrpSpPr>
                <a:grpSpLocks/>
              </xdr:cNvGrpSpPr>
            </xdr:nvGrpSpPr>
            <xdr:grpSpPr>
              <a:xfrm>
                <a:off x="524" y="3318"/>
                <a:ext cx="39" cy="107"/>
                <a:chOff x="289" y="3328"/>
                <a:chExt cx="39" cy="107"/>
              </a:xfrm>
              <a:solidFill>
                <a:srgbClr val="FFFFFF"/>
              </a:solidFill>
            </xdr:grpSpPr>
            <xdr:grpSp>
              <xdr:nvGrpSpPr>
                <xdr:cNvPr id="49" name="Group 53"/>
                <xdr:cNvGrpSpPr>
                  <a:grpSpLocks/>
                </xdr:cNvGrpSpPr>
              </xdr:nvGrpSpPr>
              <xdr:grpSpPr>
                <a:xfrm>
                  <a:off x="289" y="3372"/>
                  <a:ext cx="39" cy="12"/>
                  <a:chOff x="277" y="3336"/>
                  <a:chExt cx="39" cy="12"/>
                </a:xfrm>
                <a:solidFill>
                  <a:srgbClr val="FFFFFF"/>
                </a:solidFill>
              </xdr:grpSpPr>
              <xdr:sp>
                <xdr:nvSpPr>
                  <xdr:cNvPr id="50" name="Line 54"/>
                  <xdr:cNvSpPr>
                    <a:spLocks/>
                  </xdr:cNvSpPr>
                </xdr:nvSpPr>
                <xdr:spPr>
                  <a:xfrm>
                    <a:off x="277" y="3336"/>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51" name="Line 55"/>
                  <xdr:cNvSpPr>
                    <a:spLocks/>
                  </xdr:cNvSpPr>
                </xdr:nvSpPr>
                <xdr:spPr>
                  <a:xfrm>
                    <a:off x="277" y="3348"/>
                    <a:ext cx="39"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grpSp>
              <xdr:nvGrpSpPr>
                <xdr:cNvPr id="52" name="Group 56"/>
                <xdr:cNvGrpSpPr>
                  <a:grpSpLocks/>
                </xdr:cNvGrpSpPr>
              </xdr:nvGrpSpPr>
              <xdr:grpSpPr>
                <a:xfrm>
                  <a:off x="293" y="3384"/>
                  <a:ext cx="32" cy="51"/>
                  <a:chOff x="117" y="3399"/>
                  <a:chExt cx="32" cy="51"/>
                </a:xfrm>
                <a:solidFill>
                  <a:srgbClr val="FFFFFF"/>
                </a:solidFill>
              </xdr:grpSpPr>
              <xdr:grpSp>
                <xdr:nvGrpSpPr>
                  <xdr:cNvPr id="53" name="Group 57"/>
                  <xdr:cNvGrpSpPr>
                    <a:grpSpLocks/>
                  </xdr:cNvGrpSpPr>
                </xdr:nvGrpSpPr>
                <xdr:grpSpPr>
                  <a:xfrm>
                    <a:off x="117" y="3436"/>
                    <a:ext cx="32" cy="14"/>
                    <a:chOff x="103" y="3400"/>
                    <a:chExt cx="32" cy="14"/>
                  </a:xfrm>
                  <a:solidFill>
                    <a:srgbClr val="FFFFFF"/>
                  </a:solidFill>
                </xdr:grpSpPr>
                <xdr:sp>
                  <xdr:nvSpPr>
                    <xdr:cNvPr id="54" name="Line 58"/>
                    <xdr:cNvSpPr>
                      <a:spLocks/>
                    </xdr:cNvSpPr>
                  </xdr:nvSpPr>
                  <xdr:spPr>
                    <a:xfrm>
                      <a:off x="103" y="3400"/>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55" name="Line 59"/>
                    <xdr:cNvSpPr>
                      <a:spLocks/>
                    </xdr:cNvSpPr>
                  </xdr:nvSpPr>
                  <xdr:spPr>
                    <a:xfrm>
                      <a:off x="109" y="3407"/>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56" name="Line 60"/>
                    <xdr:cNvSpPr>
                      <a:spLocks/>
                    </xdr:cNvSpPr>
                  </xdr:nvSpPr>
                  <xdr:spPr>
                    <a:xfrm flipV="1">
                      <a:off x="112" y="3414"/>
                      <a:ext cx="13"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57" name="Line 61"/>
                  <xdr:cNvSpPr>
                    <a:spLocks/>
                  </xdr:cNvSpPr>
                </xdr:nvSpPr>
                <xdr:spPr>
                  <a:xfrm flipV="1">
                    <a:off x="132" y="3399"/>
                    <a:ext cx="0" cy="3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58" name="Oval 62"/>
                <xdr:cNvSpPr>
                  <a:spLocks/>
                </xdr:cNvSpPr>
              </xdr:nvSpPr>
              <xdr:spPr>
                <a:xfrm>
                  <a:off x="304" y="3328"/>
                  <a:ext cx="8" cy="9"/>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grpSp>
          <xdr:sp>
            <xdr:nvSpPr>
              <xdr:cNvPr id="59" name="Line 64"/>
              <xdr:cNvSpPr>
                <a:spLocks/>
              </xdr:cNvSpPr>
            </xdr:nvSpPr>
            <xdr:spPr>
              <a:xfrm flipV="1">
                <a:off x="543" y="3322"/>
                <a:ext cx="0" cy="3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sp>
            <xdr:nvSpPr>
              <xdr:cNvPr id="60" name="TextBox 65"/>
              <xdr:cNvSpPr txBox="1">
                <a:spLocks noChangeArrowheads="1"/>
              </xdr:cNvSpPr>
            </xdr:nvSpPr>
            <xdr:spPr>
              <a:xfrm>
                <a:off x="321" y="3234"/>
                <a:ext cx="107" cy="19"/>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Radiation(Ta,Td)</a:t>
                </a:r>
              </a:p>
            </xdr:txBody>
          </xdr:sp>
          <xdr:sp>
            <xdr:nvSpPr>
              <xdr:cNvPr id="61" name="TextBox 66"/>
              <xdr:cNvSpPr txBox="1">
                <a:spLocks noChangeArrowheads="1"/>
              </xdr:cNvSpPr>
            </xdr:nvSpPr>
            <xdr:spPr>
              <a:xfrm>
                <a:off x="571" y="3274"/>
                <a:ext cx="107" cy="19"/>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Cooling(Tc)</a:t>
                </a:r>
              </a:p>
            </xdr:txBody>
          </xdr:sp>
          <xdr:sp>
            <xdr:nvSpPr>
              <xdr:cNvPr id="62" name="TextBox 67"/>
              <xdr:cNvSpPr txBox="1">
                <a:spLocks noChangeArrowheads="1"/>
              </xdr:cNvSpPr>
            </xdr:nvSpPr>
            <xdr:spPr>
              <a:xfrm>
                <a:off x="306" y="3294"/>
                <a:ext cx="27" cy="19"/>
              </a:xfrm>
              <a:prstGeom prst="rect">
                <a:avLst/>
              </a:prstGeom>
              <a:solidFill>
                <a:srgbClr val="FFFFFF"/>
              </a:solidFill>
              <a:ln w="9525" cmpd="sng">
                <a:noFill/>
              </a:ln>
            </xdr:spPr>
            <xdr:txBody>
              <a:bodyPr vertOverflow="clip" wrap="square"/>
              <a:p>
                <a:pPr algn="ctr">
                  <a:defRPr/>
                </a:pPr>
                <a:r>
                  <a:rPr lang="en-US" cap="none" sz="1200" b="1" i="0" u="none" baseline="0">
                    <a:latin typeface="Verdana"/>
                    <a:ea typeface="Verdana"/>
                    <a:cs typeface="Verdana"/>
                  </a:rPr>
                  <a:t>Td</a:t>
                </a:r>
              </a:p>
            </xdr:txBody>
          </xdr:sp>
          <xdr:sp>
            <xdr:nvSpPr>
              <xdr:cNvPr id="63" name="TextBox 68"/>
              <xdr:cNvSpPr txBox="1">
                <a:spLocks noChangeArrowheads="1"/>
              </xdr:cNvSpPr>
            </xdr:nvSpPr>
            <xdr:spPr>
              <a:xfrm>
                <a:off x="528" y="3290"/>
                <a:ext cx="27" cy="19"/>
              </a:xfrm>
              <a:prstGeom prst="rect">
                <a:avLst/>
              </a:prstGeom>
              <a:solidFill>
                <a:srgbClr val="FFFFFF"/>
              </a:solidFill>
              <a:ln w="9525" cmpd="sng">
                <a:noFill/>
              </a:ln>
            </xdr:spPr>
            <xdr:txBody>
              <a:bodyPr vertOverflow="clip" wrap="square"/>
              <a:p>
                <a:pPr algn="ctr">
                  <a:defRPr/>
                </a:pPr>
                <a:r>
                  <a:rPr lang="en-US" cap="none" sz="1200" b="1" i="0" u="none" baseline="0">
                    <a:latin typeface="Verdana"/>
                    <a:ea typeface="Verdana"/>
                    <a:cs typeface="Verdana"/>
                  </a:rPr>
                  <a:t>Tc</a:t>
                </a:r>
              </a:p>
            </xdr:txBody>
          </xdr:sp>
          <xdr:sp>
            <xdr:nvSpPr>
              <xdr:cNvPr id="64" name="TextBox 69"/>
              <xdr:cNvSpPr txBox="1">
                <a:spLocks noChangeArrowheads="1"/>
              </xdr:cNvSpPr>
            </xdr:nvSpPr>
            <xdr:spPr>
              <a:xfrm>
                <a:off x="263" y="3379"/>
                <a:ext cx="25" cy="23"/>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Cd</a:t>
                </a:r>
              </a:p>
            </xdr:txBody>
          </xdr:sp>
          <xdr:sp>
            <xdr:nvSpPr>
              <xdr:cNvPr id="65" name="TextBox 70"/>
              <xdr:cNvSpPr txBox="1">
                <a:spLocks noChangeArrowheads="1"/>
              </xdr:cNvSpPr>
            </xdr:nvSpPr>
            <xdr:spPr>
              <a:xfrm>
                <a:off x="510" y="3380"/>
                <a:ext cx="25" cy="23"/>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Cc</a:t>
                </a:r>
              </a:p>
            </xdr:txBody>
          </xdr:sp>
        </xdr:grpSp>
        <xdr:sp>
          <xdr:nvSpPr>
            <xdr:cNvPr id="66" name="Line 73"/>
            <xdr:cNvSpPr>
              <a:spLocks/>
            </xdr:cNvSpPr>
          </xdr:nvSpPr>
          <xdr:spPr>
            <a:xfrm>
              <a:off x="268" y="3230"/>
              <a:ext cx="0" cy="32"/>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sp>
          <xdr:nvSpPr>
            <xdr:cNvPr id="67" name="Line 74"/>
            <xdr:cNvSpPr>
              <a:spLocks/>
            </xdr:cNvSpPr>
          </xdr:nvSpPr>
          <xdr:spPr>
            <a:xfrm rot="16200000">
              <a:off x="586" y="3343"/>
              <a:ext cx="32"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grpSp>
      <xdr:sp>
        <xdr:nvSpPr>
          <xdr:cNvPr id="68" name="TextBox 76"/>
          <xdr:cNvSpPr txBox="1">
            <a:spLocks noChangeArrowheads="1"/>
          </xdr:cNvSpPr>
        </xdr:nvSpPr>
        <xdr:spPr>
          <a:xfrm>
            <a:off x="393" y="3415"/>
            <a:ext cx="65" cy="30"/>
          </a:xfrm>
          <a:prstGeom prst="rect">
            <a:avLst/>
          </a:prstGeom>
          <a:solidFill>
            <a:srgbClr val="FFFFFF"/>
          </a:solidFill>
          <a:ln w="9525" cmpd="sng">
            <a:noFill/>
          </a:ln>
        </xdr:spPr>
        <xdr:txBody>
          <a:bodyPr vertOverflow="clip" wrap="square"/>
          <a:p>
            <a:pPr algn="l">
              <a:defRPr/>
            </a:pPr>
            <a:r>
              <a:rPr lang="en-US" cap="none" sz="1000" b="0" i="0" u="none" baseline="0">
                <a:latin typeface="Verdana"/>
                <a:ea typeface="Verdana"/>
                <a:cs typeface="Verdana"/>
              </a:rPr>
              <a:t>idealized servo</a:t>
            </a:r>
          </a:p>
        </xdr:txBody>
      </xdr:sp>
    </xdr:grpSp>
    <xdr:clientData/>
  </xdr:twoCellAnchor>
  <xdr:twoCellAnchor>
    <xdr:from>
      <xdr:col>0</xdr:col>
      <xdr:colOff>247650</xdr:colOff>
      <xdr:row>276</xdr:row>
      <xdr:rowOff>95250</xdr:rowOff>
    </xdr:from>
    <xdr:to>
      <xdr:col>5</xdr:col>
      <xdr:colOff>600075</xdr:colOff>
      <xdr:row>283</xdr:row>
      <xdr:rowOff>95250</xdr:rowOff>
    </xdr:to>
    <xdr:sp>
      <xdr:nvSpPr>
        <xdr:cNvPr id="69" name="TextBox 79"/>
        <xdr:cNvSpPr txBox="1">
          <a:spLocks noChangeArrowheads="1"/>
        </xdr:cNvSpPr>
      </xdr:nvSpPr>
      <xdr:spPr>
        <a:xfrm>
          <a:off x="247650" y="45529500"/>
          <a:ext cx="5381625" cy="1133475"/>
        </a:xfrm>
        <a:prstGeom prst="rect">
          <a:avLst/>
        </a:prstGeom>
        <a:solidFill>
          <a:srgbClr val="FFFFFF"/>
        </a:solidFill>
        <a:ln w="9525" cmpd="sng">
          <a:solidFill>
            <a:srgbClr val="000000"/>
          </a:solidFill>
          <a:headEnd type="none"/>
          <a:tailEnd type="none"/>
        </a:ln>
      </xdr:spPr>
      <xdr:txBody>
        <a:bodyPr vertOverflow="clip" wrap="square" lIns="182880" tIns="182880" rIns="182880" bIns="182880" anchor="ctr"/>
        <a:p>
          <a:pPr algn="ctr">
            <a:defRPr/>
          </a:pPr>
          <a:r>
            <a:rPr lang="en-US" cap="none" sz="1400" b="0" i="0" u="none" baseline="0">
              <a:latin typeface="Verdana"/>
              <a:ea typeface="Verdana"/>
              <a:cs typeface="Verdana"/>
            </a:rPr>
            <a:t>Note that radiative load on window will be reduced some by radiative cooling of the window.  How significant is this?  I.e. what is the expected temperature profile on the inner surface?</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0.5105</cdr:x>
      <cdr:y>0.49725</cdr:y>
    </cdr:from>
    <cdr:to>
      <cdr:x>0.542</cdr:x>
      <cdr:y>0.54075</cdr:y>
    </cdr:to>
    <cdr:sp>
      <cdr:nvSpPr>
        <cdr:cNvPr id="1" name="TextBox 1"/>
        <cdr:cNvSpPr txBox="1">
          <a:spLocks noChangeArrowheads="1"/>
        </cdr:cNvSpPr>
      </cdr:nvSpPr>
      <cdr:spPr>
        <a:xfrm>
          <a:off x="2628900" y="2505075"/>
          <a:ext cx="161925" cy="219075"/>
        </a:xfrm>
        <a:prstGeom prst="rect">
          <a:avLst/>
        </a:prstGeom>
        <a:noFill/>
        <a:ln w="1" cmpd="sng">
          <a:noFill/>
        </a:ln>
      </cdr:spPr>
      <cdr:txBody>
        <a:bodyPr vertOverflow="clip" wrap="square" anchor="ctr">
          <a:spAutoFit/>
        </a:bodyPr>
        <a:p>
          <a:pPr algn="ctr">
            <a:defRPr/>
          </a:pPr>
          <a:r>
            <a:rPr lang="en-US" cap="none" sz="1000" b="0" i="0" u="none" baseline="0">
              <a:latin typeface="Verdana"/>
              <a:ea typeface="Verdana"/>
              <a:cs typeface="Verdana"/>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30</xdr:row>
      <xdr:rowOff>152400</xdr:rowOff>
    </xdr:from>
    <xdr:to>
      <xdr:col>14</xdr:col>
      <xdr:colOff>180975</xdr:colOff>
      <xdr:row>62</xdr:row>
      <xdr:rowOff>9525</xdr:rowOff>
    </xdr:to>
    <xdr:graphicFrame>
      <xdr:nvGraphicFramePr>
        <xdr:cNvPr id="1" name="Chart 1"/>
        <xdr:cNvGraphicFramePr/>
      </xdr:nvGraphicFramePr>
      <xdr:xfrm>
        <a:off x="7200900" y="5010150"/>
        <a:ext cx="5153025" cy="50387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75"/>
  <sheetViews>
    <sheetView zoomScale="125" zoomScaleNormal="125" workbookViewId="0" topLeftCell="A1">
      <selection activeCell="C37" sqref="C37"/>
    </sheetView>
  </sheetViews>
  <sheetFormatPr defaultColWidth="11.00390625" defaultRowHeight="12.75"/>
  <cols>
    <col min="1" max="1" width="23.75390625" style="0" customWidth="1"/>
    <col min="2" max="2" width="13.00390625" style="0" customWidth="1"/>
    <col min="7" max="8" width="12.00390625" style="0" bestFit="1" customWidth="1"/>
  </cols>
  <sheetData>
    <row r="1" ht="18">
      <c r="A1" s="8" t="s">
        <v>227</v>
      </c>
    </row>
    <row r="2" ht="22.5">
      <c r="A2" s="5" t="s">
        <v>106</v>
      </c>
    </row>
    <row r="3" ht="12.75">
      <c r="A3" t="s">
        <v>373</v>
      </c>
    </row>
    <row r="4" ht="12.75">
      <c r="A4" t="s">
        <v>26</v>
      </c>
    </row>
    <row r="5" ht="12.75">
      <c r="A5" t="s">
        <v>27</v>
      </c>
    </row>
    <row r="7" spans="1:2" ht="12.75">
      <c r="A7" t="s">
        <v>28</v>
      </c>
      <c r="B7">
        <v>6</v>
      </c>
    </row>
    <row r="8" spans="1:2" ht="12.75">
      <c r="A8" t="s">
        <v>29</v>
      </c>
      <c r="B8">
        <v>2</v>
      </c>
    </row>
    <row r="9" spans="1:3" ht="12.75">
      <c r="A9" t="s">
        <v>33</v>
      </c>
      <c r="B9" s="3">
        <v>0.003</v>
      </c>
      <c r="C9" t="s">
        <v>372</v>
      </c>
    </row>
    <row r="10" spans="1:3" ht="12.75">
      <c r="A10" t="s">
        <v>30</v>
      </c>
      <c r="B10">
        <v>2048</v>
      </c>
      <c r="C10" t="s">
        <v>104</v>
      </c>
    </row>
    <row r="11" spans="1:2" ht="12.75">
      <c r="A11" t="s">
        <v>31</v>
      </c>
      <c r="B11">
        <v>4096</v>
      </c>
    </row>
    <row r="12" spans="1:3" ht="12.75">
      <c r="A12" t="s">
        <v>32</v>
      </c>
      <c r="B12" s="1">
        <v>1.5E-05</v>
      </c>
      <c r="C12" t="s">
        <v>100</v>
      </c>
    </row>
    <row r="14" spans="1:4" ht="12.75">
      <c r="A14" t="s">
        <v>314</v>
      </c>
      <c r="B14" s="3">
        <f>B10*B$12*B7+B$9*(B7+1)</f>
        <v>0.20532</v>
      </c>
      <c r="C14" t="s">
        <v>372</v>
      </c>
      <c r="D14" s="6" t="s">
        <v>69</v>
      </c>
    </row>
    <row r="15" spans="1:3" ht="12.75">
      <c r="A15" t="s">
        <v>68</v>
      </c>
      <c r="B15" s="3">
        <f>B11*B$12*B8+B$9*(B8+1)</f>
        <v>0.13188</v>
      </c>
      <c r="C15" t="s">
        <v>372</v>
      </c>
    </row>
    <row r="16" spans="1:3" ht="12.75">
      <c r="A16" t="s">
        <v>83</v>
      </c>
      <c r="B16" s="3">
        <f>B14*B15</f>
        <v>0.0270776016</v>
      </c>
      <c r="C16" t="s">
        <v>84</v>
      </c>
    </row>
    <row r="17" ht="12.75">
      <c r="B17" s="3"/>
    </row>
    <row r="18" spans="1:3" ht="12.75">
      <c r="A18" t="s">
        <v>302</v>
      </c>
      <c r="B18" s="1">
        <v>5.67E-08</v>
      </c>
      <c r="C18" t="s">
        <v>99</v>
      </c>
    </row>
    <row r="19" spans="1:5" ht="12.75">
      <c r="A19" t="s">
        <v>101</v>
      </c>
      <c r="B19">
        <f>295-8</f>
        <v>287</v>
      </c>
      <c r="C19" t="s">
        <v>103</v>
      </c>
      <c r="E19" t="s">
        <v>82</v>
      </c>
    </row>
    <row r="20" spans="1:3" ht="12.75">
      <c r="A20" t="s">
        <v>301</v>
      </c>
      <c r="B20" s="2">
        <f>B18*B19^4</f>
        <v>384.6897775287</v>
      </c>
      <c r="C20" t="s">
        <v>102</v>
      </c>
    </row>
    <row r="21" spans="1:2" ht="12.75" hidden="1">
      <c r="A21" t="s">
        <v>228</v>
      </c>
      <c r="B21" s="7">
        <v>1</v>
      </c>
    </row>
    <row r="22" ht="12.75" hidden="1"/>
    <row r="23" spans="1:4" ht="12.75" hidden="1">
      <c r="A23" t="s">
        <v>72</v>
      </c>
      <c r="B23" s="4">
        <f>B10*B11*B12^2*B20*B21</f>
        <v>0.7260776426914815</v>
      </c>
      <c r="C23" t="s">
        <v>105</v>
      </c>
      <c r="D23" t="s">
        <v>300</v>
      </c>
    </row>
    <row r="24" ht="12.75" hidden="1"/>
    <row r="25" spans="1:4" ht="12.75" hidden="1">
      <c r="A25" t="s">
        <v>71</v>
      </c>
      <c r="B25" s="4">
        <f>B14*B15*B20*B21</f>
        <v>10.416476535514771</v>
      </c>
      <c r="C25" t="s">
        <v>105</v>
      </c>
      <c r="D25" t="s">
        <v>70</v>
      </c>
    </row>
    <row r="26" ht="12.75" hidden="1"/>
    <row r="27" spans="1:4" ht="12.75" hidden="1">
      <c r="A27" t="s">
        <v>154</v>
      </c>
      <c r="B27">
        <v>35</v>
      </c>
      <c r="C27" t="s">
        <v>105</v>
      </c>
      <c r="D27" t="s">
        <v>73</v>
      </c>
    </row>
    <row r="28" ht="12.75" hidden="1"/>
    <row r="29" spans="1:4" ht="12.75" hidden="1">
      <c r="A29" t="s">
        <v>74</v>
      </c>
      <c r="D29" t="s">
        <v>107</v>
      </c>
    </row>
    <row r="30" ht="12.75" hidden="1">
      <c r="D30" t="s">
        <v>108</v>
      </c>
    </row>
    <row r="31" ht="12.75" hidden="1">
      <c r="D31" t="s">
        <v>226</v>
      </c>
    </row>
    <row r="32" ht="12.75" hidden="1">
      <c r="D32" t="s">
        <v>109</v>
      </c>
    </row>
    <row r="34" spans="1:2" ht="12.75">
      <c r="A34" t="s">
        <v>81</v>
      </c>
      <c r="B34">
        <v>0.95</v>
      </c>
    </row>
    <row r="35" spans="1:5" ht="12.75">
      <c r="A35" t="s">
        <v>212</v>
      </c>
      <c r="B35" s="7"/>
      <c r="C35" s="10">
        <f>B16*B20*B34^2</f>
        <v>9.40087007330208</v>
      </c>
      <c r="D35" t="s">
        <v>105</v>
      </c>
      <c r="E35" s="25"/>
    </row>
    <row r="36" spans="1:5" ht="12.75">
      <c r="A36" t="s">
        <v>306</v>
      </c>
      <c r="B36" s="23">
        <v>0.03</v>
      </c>
      <c r="C36" s="10">
        <f>2*PI()*(9.5/39.37)^2+16/39.37*2*PI()*(9.5/39.37)</f>
        <v>0.9820030224991126</v>
      </c>
      <c r="D36" t="s">
        <v>105</v>
      </c>
      <c r="E36" t="s">
        <v>97</v>
      </c>
    </row>
    <row r="37" spans="1:5" ht="12.75">
      <c r="A37" t="s">
        <v>423</v>
      </c>
      <c r="C37">
        <v>2</v>
      </c>
      <c r="D37" t="s">
        <v>105</v>
      </c>
      <c r="E37" t="s">
        <v>215</v>
      </c>
    </row>
    <row r="38" spans="1:5" ht="12.75">
      <c r="A38" t="s">
        <v>307</v>
      </c>
      <c r="B38">
        <v>0.15</v>
      </c>
      <c r="C38">
        <f>B38*B7*B8</f>
        <v>1.7999999999999998</v>
      </c>
      <c r="D38" t="s">
        <v>105</v>
      </c>
      <c r="E38" t="s">
        <v>213</v>
      </c>
    </row>
    <row r="39" spans="1:5" ht="12.75">
      <c r="A39" t="s">
        <v>308</v>
      </c>
      <c r="B39">
        <v>0.03</v>
      </c>
      <c r="C39" s="10">
        <f>B39*B7*B8</f>
        <v>0.36</v>
      </c>
      <c r="D39" t="s">
        <v>105</v>
      </c>
      <c r="E39" t="s">
        <v>207</v>
      </c>
    </row>
    <row r="40" spans="1:5" ht="12.75">
      <c r="A40" t="s">
        <v>209</v>
      </c>
      <c r="C40" s="10">
        <f>C35/2</f>
        <v>4.70043503665104</v>
      </c>
      <c r="D40" t="s">
        <v>105</v>
      </c>
      <c r="E40" t="s">
        <v>214</v>
      </c>
    </row>
    <row r="41" spans="1:4" ht="12.75">
      <c r="A41" s="21" t="s">
        <v>208</v>
      </c>
      <c r="B41" s="14"/>
      <c r="C41" s="24">
        <f>SUM(C35:C40)</f>
        <v>19.24330813245223</v>
      </c>
      <c r="D41" s="14" t="s">
        <v>105</v>
      </c>
    </row>
    <row r="43" ht="12.75">
      <c r="H43" s="17"/>
    </row>
    <row r="44" spans="1:9" ht="12.75">
      <c r="A44" t="s">
        <v>401</v>
      </c>
      <c r="C44" s="10">
        <f>SUM(C35:C39)</f>
        <v>14.542873095801191</v>
      </c>
      <c r="D44" t="s">
        <v>105</v>
      </c>
      <c r="G44" t="s">
        <v>92</v>
      </c>
      <c r="H44" s="10">
        <f>C35+C39+C40</f>
        <v>14.46130510995312</v>
      </c>
      <c r="I44" t="s">
        <v>105</v>
      </c>
    </row>
    <row r="45" spans="7:10" ht="12.75">
      <c r="G45" t="s">
        <v>91</v>
      </c>
      <c r="H45" s="10">
        <f>H44*H54*2*16</f>
        <v>10.373692182514798</v>
      </c>
      <c r="I45" t="s">
        <v>216</v>
      </c>
      <c r="J45" t="s">
        <v>424</v>
      </c>
    </row>
    <row r="46" spans="7:9" ht="12.75">
      <c r="G46" t="s">
        <v>95</v>
      </c>
      <c r="H46" s="13">
        <f>PI()*(9.5/39.37)^2</f>
        <v>0.18292213164199156</v>
      </c>
      <c r="I46" t="s">
        <v>210</v>
      </c>
    </row>
    <row r="47" spans="7:9" ht="12.75">
      <c r="G47" t="s">
        <v>96</v>
      </c>
      <c r="H47" s="13">
        <f>H45/1000/H46</f>
        <v>0.056710973622469074</v>
      </c>
      <c r="I47" t="s">
        <v>372</v>
      </c>
    </row>
    <row r="48" spans="8:9" ht="12.75">
      <c r="H48" s="10">
        <f>39.37*H47</f>
        <v>2.232711031516607</v>
      </c>
      <c r="I48" t="s">
        <v>94</v>
      </c>
    </row>
    <row r="49" ht="12.75">
      <c r="G49" s="1" t="s">
        <v>85</v>
      </c>
    </row>
    <row r="50" spans="7:9" ht="12.75">
      <c r="G50" s="27" t="s">
        <v>93</v>
      </c>
      <c r="H50">
        <v>0.807</v>
      </c>
      <c r="I50" t="s">
        <v>87</v>
      </c>
    </row>
    <row r="51" spans="7:9" ht="12.75">
      <c r="G51" s="26" t="s">
        <v>98</v>
      </c>
      <c r="H51">
        <v>199</v>
      </c>
      <c r="I51" t="s">
        <v>86</v>
      </c>
    </row>
    <row r="52" spans="8:9" ht="12.75">
      <c r="H52" s="10">
        <f>H51*H50</f>
        <v>160.59300000000002</v>
      </c>
      <c r="I52" t="s">
        <v>88</v>
      </c>
    </row>
    <row r="53" spans="7:9" ht="12.75">
      <c r="G53" s="1"/>
      <c r="H53" s="10">
        <f>H52*1000/3600</f>
        <v>44.609166666666674</v>
      </c>
      <c r="I53" t="s">
        <v>89</v>
      </c>
    </row>
    <row r="54" spans="8:9" ht="12.75">
      <c r="H54" s="17">
        <f>1/H53</f>
        <v>0.022416917300255922</v>
      </c>
      <c r="I54" t="s">
        <v>90</v>
      </c>
    </row>
    <row r="74" spans="1:2" ht="12.75">
      <c r="A74" t="s">
        <v>210</v>
      </c>
      <c r="B74">
        <f>(2048*0.024/1000)^2</f>
        <v>0.0024159191040000003</v>
      </c>
    </row>
    <row r="75" spans="1:2" ht="12.75">
      <c r="A75" t="s">
        <v>211</v>
      </c>
      <c r="B75">
        <f>B74*B20</f>
        <v>0.9293793826450963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108"/>
  <sheetViews>
    <sheetView workbookViewId="0" topLeftCell="A1">
      <selection activeCell="G48" sqref="G48"/>
    </sheetView>
  </sheetViews>
  <sheetFormatPr defaultColWidth="11.00390625" defaultRowHeight="12.75"/>
  <cols>
    <col min="1" max="1" width="17.375" style="0" customWidth="1"/>
    <col min="2" max="2" width="13.00390625" style="0" customWidth="1"/>
    <col min="3" max="3" width="12.25390625" style="0" customWidth="1"/>
    <col min="6" max="6" width="11.625" style="0" bestFit="1" customWidth="1"/>
    <col min="7" max="7" width="12.625" style="0" customWidth="1"/>
    <col min="8" max="9" width="12.375" style="0" customWidth="1"/>
    <col min="10" max="10" width="12.25390625" style="0" bestFit="1" customWidth="1"/>
  </cols>
  <sheetData>
    <row r="2" spans="1:3" ht="18">
      <c r="A2" s="8" t="s">
        <v>160</v>
      </c>
      <c r="B2" s="8"/>
      <c r="C2" s="8"/>
    </row>
    <row r="4" spans="4:10" ht="12.75">
      <c r="D4" s="43" t="s">
        <v>354</v>
      </c>
      <c r="G4" t="s">
        <v>351</v>
      </c>
      <c r="I4" s="9" t="s">
        <v>245</v>
      </c>
      <c r="J4" s="9" t="s">
        <v>208</v>
      </c>
    </row>
    <row r="5" spans="1:10" ht="12.75">
      <c r="A5" s="9" t="s">
        <v>316</v>
      </c>
      <c r="B5" s="9" t="s">
        <v>325</v>
      </c>
      <c r="C5" s="9" t="s">
        <v>319</v>
      </c>
      <c r="D5" s="9" t="s">
        <v>320</v>
      </c>
      <c r="E5" s="9" t="s">
        <v>321</v>
      </c>
      <c r="F5" s="9"/>
      <c r="G5" s="9" t="s">
        <v>247</v>
      </c>
      <c r="H5" s="9" t="s">
        <v>247</v>
      </c>
      <c r="I5" s="9" t="s">
        <v>246</v>
      </c>
      <c r="J5" s="9" t="s">
        <v>324</v>
      </c>
    </row>
    <row r="6" spans="1:10" ht="12.75">
      <c r="A6" s="9"/>
      <c r="B6" s="9"/>
      <c r="C6" s="9"/>
      <c r="D6" s="9" t="s">
        <v>323</v>
      </c>
      <c r="E6" s="9" t="s">
        <v>322</v>
      </c>
      <c r="F6" s="56" t="s">
        <v>355</v>
      </c>
      <c r="G6" s="9" t="s">
        <v>317</v>
      </c>
      <c r="H6" s="9" t="s">
        <v>318</v>
      </c>
      <c r="I6" s="9" t="s">
        <v>244</v>
      </c>
      <c r="J6" s="9" t="s">
        <v>386</v>
      </c>
    </row>
    <row r="7" spans="1:6" ht="12.75">
      <c r="A7" s="14" t="s">
        <v>164</v>
      </c>
      <c r="F7" s="57"/>
    </row>
    <row r="8" spans="1:10" ht="12.75">
      <c r="A8" s="26" t="s">
        <v>327</v>
      </c>
      <c r="B8">
        <v>1</v>
      </c>
      <c r="C8" t="s">
        <v>352</v>
      </c>
      <c r="D8" s="42">
        <v>235</v>
      </c>
      <c r="E8" s="42">
        <v>10240</v>
      </c>
      <c r="F8" s="57">
        <f>D8*E8</f>
        <v>2406400</v>
      </c>
      <c r="G8" s="42">
        <v>6.615</v>
      </c>
      <c r="H8" s="1">
        <f>G8/39.37^3</f>
        <v>0.0001084010787651718</v>
      </c>
      <c r="I8" s="17">
        <f>E8*H8/0.454</f>
        <v>2.4449934946153284</v>
      </c>
      <c r="J8" s="2">
        <f>F8*H8*B8</f>
        <v>260.85635594050945</v>
      </c>
    </row>
    <row r="9" spans="1:10" ht="12.75">
      <c r="A9" s="26" t="s">
        <v>326</v>
      </c>
      <c r="B9">
        <v>12</v>
      </c>
      <c r="C9" t="s">
        <v>352</v>
      </c>
      <c r="D9">
        <f>D8</f>
        <v>235</v>
      </c>
      <c r="E9">
        <f>E8</f>
        <v>10240</v>
      </c>
      <c r="F9" s="57">
        <f aca="true" t="shared" si="0" ref="F9:F15">D9*E9</f>
        <v>2406400</v>
      </c>
      <c r="G9" s="42">
        <v>0.49</v>
      </c>
      <c r="H9" s="1">
        <f aca="true" t="shared" si="1" ref="H9:H15">G9/39.37^3</f>
        <v>8.029709538160874E-06</v>
      </c>
      <c r="I9" s="17">
        <f aca="true" t="shared" si="2" ref="I9:I15">E9*H9/0.454</f>
        <v>0.18111062923076507</v>
      </c>
      <c r="J9" s="2">
        <f aca="true" t="shared" si="3" ref="J9:J15">F9*H9*B9</f>
        <v>231.8723163915639</v>
      </c>
    </row>
    <row r="10" spans="1:10" ht="12.75">
      <c r="A10" s="26" t="s">
        <v>347</v>
      </c>
      <c r="B10">
        <v>12</v>
      </c>
      <c r="C10" t="s">
        <v>352</v>
      </c>
      <c r="D10">
        <f>D9</f>
        <v>235</v>
      </c>
      <c r="E10">
        <f>E9</f>
        <v>10240</v>
      </c>
      <c r="F10" s="57">
        <f t="shared" si="0"/>
        <v>2406400</v>
      </c>
      <c r="G10" s="42">
        <v>0.106</v>
      </c>
      <c r="H10" s="1">
        <f t="shared" si="1"/>
        <v>1.7370392062143931E-06</v>
      </c>
      <c r="I10" s="17">
        <f t="shared" si="2"/>
        <v>0.03917903407849204</v>
      </c>
      <c r="J10" s="2">
        <f t="shared" si="3"/>
        <v>50.16013375001179</v>
      </c>
    </row>
    <row r="11" spans="1:10" ht="12.75">
      <c r="A11" s="26" t="s">
        <v>348</v>
      </c>
      <c r="B11">
        <v>12</v>
      </c>
      <c r="C11" t="s">
        <v>356</v>
      </c>
      <c r="D11" s="42">
        <v>580</v>
      </c>
      <c r="E11" s="42">
        <v>3250</v>
      </c>
      <c r="F11" s="57">
        <f t="shared" si="0"/>
        <v>1885000</v>
      </c>
      <c r="G11" s="42">
        <v>0.729</v>
      </c>
      <c r="H11" s="1">
        <f t="shared" si="1"/>
        <v>1.1946241333304647E-05</v>
      </c>
      <c r="I11" s="17">
        <f t="shared" si="2"/>
        <v>0.08551824743004428</v>
      </c>
      <c r="J11" s="2">
        <f t="shared" si="3"/>
        <v>270.22397895935114</v>
      </c>
    </row>
    <row r="12" spans="1:10" ht="12.75">
      <c r="A12" s="26" t="s">
        <v>349</v>
      </c>
      <c r="B12">
        <v>4</v>
      </c>
      <c r="C12" t="s">
        <v>353</v>
      </c>
      <c r="D12" s="42">
        <v>885</v>
      </c>
      <c r="E12" s="42">
        <v>2770</v>
      </c>
      <c r="F12" s="57">
        <f t="shared" si="0"/>
        <v>2451450</v>
      </c>
      <c r="G12" s="42">
        <v>0.0984</v>
      </c>
      <c r="H12" s="1">
        <f t="shared" si="1"/>
        <v>1.6124967725612857E-06</v>
      </c>
      <c r="I12" s="17">
        <f t="shared" si="2"/>
        <v>0.009838361365627227</v>
      </c>
      <c r="J12" s="2">
        <f t="shared" si="3"/>
        <v>15.811820852381455</v>
      </c>
    </row>
    <row r="13" spans="1:10" ht="12.75">
      <c r="A13" s="26" t="s">
        <v>350</v>
      </c>
      <c r="B13">
        <v>4</v>
      </c>
      <c r="C13" t="s">
        <v>353</v>
      </c>
      <c r="D13">
        <f>D12</f>
        <v>885</v>
      </c>
      <c r="E13">
        <f>E12</f>
        <v>2770</v>
      </c>
      <c r="F13" s="57">
        <f t="shared" si="0"/>
        <v>2451450</v>
      </c>
      <c r="G13" s="42">
        <v>0.535</v>
      </c>
      <c r="H13" s="1">
        <f t="shared" si="1"/>
        <v>8.767131842685853E-06</v>
      </c>
      <c r="I13" s="17">
        <f t="shared" si="2"/>
        <v>0.05349109075823747</v>
      </c>
      <c r="J13" s="2">
        <f t="shared" si="3"/>
        <v>85.96874142300894</v>
      </c>
    </row>
    <row r="14" spans="1:12" ht="12.75">
      <c r="A14" s="26" t="s">
        <v>357</v>
      </c>
      <c r="B14">
        <v>12</v>
      </c>
      <c r="C14" t="s">
        <v>356</v>
      </c>
      <c r="D14">
        <f>D11</f>
        <v>580</v>
      </c>
      <c r="E14">
        <f>E11</f>
        <v>3250</v>
      </c>
      <c r="F14" s="57">
        <f t="shared" si="0"/>
        <v>1885000</v>
      </c>
      <c r="G14" s="42">
        <f>1*0.3^2</f>
        <v>0.09</v>
      </c>
      <c r="H14" s="1">
        <f t="shared" si="1"/>
        <v>1.4748446090499565E-06</v>
      </c>
      <c r="I14" s="17">
        <f t="shared" si="2"/>
        <v>0.010557808324696825</v>
      </c>
      <c r="J14" s="2">
        <f t="shared" si="3"/>
        <v>33.36098505671002</v>
      </c>
      <c r="L14" t="s">
        <v>168</v>
      </c>
    </row>
    <row r="15" spans="1:12" ht="12.75">
      <c r="A15" s="26" t="s">
        <v>378</v>
      </c>
      <c r="B15">
        <v>60</v>
      </c>
      <c r="C15" t="s">
        <v>167</v>
      </c>
      <c r="D15" s="42">
        <v>450</v>
      </c>
      <c r="E15" s="42">
        <v>8030</v>
      </c>
      <c r="F15" s="57">
        <f t="shared" si="0"/>
        <v>3613500</v>
      </c>
      <c r="G15" s="60">
        <f>0.5*PI()*0.05^2</f>
        <v>0.003926990816987242</v>
      </c>
      <c r="H15" s="1">
        <f t="shared" si="1"/>
        <v>6.435223595802575E-08</v>
      </c>
      <c r="I15" s="17">
        <f t="shared" si="2"/>
        <v>0.00113821245538094</v>
      </c>
      <c r="J15" s="2">
        <f t="shared" si="3"/>
        <v>13.952208278059564</v>
      </c>
      <c r="L15" t="s">
        <v>168</v>
      </c>
    </row>
    <row r="16" ht="12.75">
      <c r="F16" s="57"/>
    </row>
    <row r="17" spans="1:15" ht="12.75">
      <c r="A17" s="21" t="s">
        <v>248</v>
      </c>
      <c r="B17" s="14"/>
      <c r="C17" s="14"/>
      <c r="D17" s="14"/>
      <c r="E17" s="14"/>
      <c r="F17" s="58"/>
      <c r="G17" s="45">
        <f>SUM(G8:G15)</f>
        <v>8.667326990816989</v>
      </c>
      <c r="H17" s="46">
        <f>SUM(H8:H15)</f>
        <v>0.00014203289430310683</v>
      </c>
      <c r="I17" s="45">
        <f>SUM(I8:I15)</f>
        <v>2.8258268782585727</v>
      </c>
      <c r="J17" s="44">
        <f>SUM(J8:J15)</f>
        <v>962.2065406515961</v>
      </c>
      <c r="M17">
        <f>50^2/112.5/J17</f>
        <v>0.023095064607619033</v>
      </c>
      <c r="N17" t="s">
        <v>45</v>
      </c>
      <c r="O17">
        <f>M17*60</f>
        <v>1.385703876457142</v>
      </c>
    </row>
    <row r="18" spans="6:15" ht="12.75">
      <c r="F18" s="57"/>
      <c r="J18" s="44">
        <f>SUM(J9:J15)/12</f>
        <v>58.445848725923895</v>
      </c>
      <c r="K18" t="s">
        <v>52</v>
      </c>
      <c r="O18">
        <f>50^2/112.5/12/J18*60</f>
        <v>1.9010950056034914</v>
      </c>
    </row>
    <row r="19" spans="1:6" ht="12.75">
      <c r="A19" s="14" t="s">
        <v>163</v>
      </c>
      <c r="F19" s="57"/>
    </row>
    <row r="20" spans="1:10" ht="12.75">
      <c r="A20" s="26" t="s">
        <v>249</v>
      </c>
      <c r="C20" t="s">
        <v>161</v>
      </c>
      <c r="D20" s="42">
        <v>300.7</v>
      </c>
      <c r="E20" s="42">
        <v>8860</v>
      </c>
      <c r="F20" s="57">
        <f aca="true" t="shared" si="4" ref="F20:F26">D20*E20</f>
        <v>2664202</v>
      </c>
      <c r="G20" s="42"/>
      <c r="H20" s="1">
        <f>G20/39.37^3</f>
        <v>0</v>
      </c>
      <c r="I20" s="17">
        <f>E20*H20/0.454</f>
        <v>0</v>
      </c>
      <c r="J20" s="2">
        <f>F20*H20*B20</f>
        <v>0</v>
      </c>
    </row>
    <row r="21" spans="1:10" ht="12.75">
      <c r="A21" s="26" t="s">
        <v>250</v>
      </c>
      <c r="C21" t="s">
        <v>167</v>
      </c>
      <c r="D21" s="42">
        <v>332</v>
      </c>
      <c r="E21">
        <f>E15</f>
        <v>8030</v>
      </c>
      <c r="F21" s="57">
        <f t="shared" si="4"/>
        <v>2665960</v>
      </c>
      <c r="G21" s="42"/>
      <c r="H21" s="1">
        <f aca="true" t="shared" si="5" ref="H21:H26">G21/39.37^3</f>
        <v>0</v>
      </c>
      <c r="I21" s="17">
        <f aca="true" t="shared" si="6" ref="I21:I26">E21*H21/0.454</f>
        <v>0</v>
      </c>
      <c r="J21" s="2">
        <f aca="true" t="shared" si="7" ref="J21:J26">F21*H21*B21</f>
        <v>0</v>
      </c>
    </row>
    <row r="22" spans="1:10" ht="12.75">
      <c r="A22" s="26" t="s">
        <v>155</v>
      </c>
      <c r="C22" t="s">
        <v>162</v>
      </c>
      <c r="D22">
        <f>D21</f>
        <v>332</v>
      </c>
      <c r="E22">
        <f>E15</f>
        <v>8030</v>
      </c>
      <c r="F22" s="57">
        <f t="shared" si="4"/>
        <v>2665960</v>
      </c>
      <c r="G22" s="42"/>
      <c r="H22" s="1">
        <f t="shared" si="5"/>
        <v>0</v>
      </c>
      <c r="I22" s="17">
        <f t="shared" si="6"/>
        <v>0</v>
      </c>
      <c r="J22" s="2">
        <f t="shared" si="7"/>
        <v>0</v>
      </c>
    </row>
    <row r="23" spans="1:10" ht="12.75">
      <c r="A23" s="26" t="s">
        <v>156</v>
      </c>
      <c r="C23" t="s">
        <v>167</v>
      </c>
      <c r="D23">
        <f>D21</f>
        <v>332</v>
      </c>
      <c r="E23">
        <f>E15</f>
        <v>8030</v>
      </c>
      <c r="F23" s="57">
        <f t="shared" si="4"/>
        <v>2665960</v>
      </c>
      <c r="G23" s="42"/>
      <c r="H23" s="1">
        <f t="shared" si="5"/>
        <v>0</v>
      </c>
      <c r="I23" s="17">
        <f t="shared" si="6"/>
        <v>0</v>
      </c>
      <c r="J23" s="2">
        <f t="shared" si="7"/>
        <v>0</v>
      </c>
    </row>
    <row r="24" spans="1:10" ht="12.75">
      <c r="A24" s="26" t="s">
        <v>157</v>
      </c>
      <c r="C24" t="s">
        <v>391</v>
      </c>
      <c r="D24">
        <f>D20</f>
        <v>300.7</v>
      </c>
      <c r="E24">
        <f>E20</f>
        <v>8860</v>
      </c>
      <c r="F24" s="57">
        <f t="shared" si="4"/>
        <v>2664202</v>
      </c>
      <c r="G24" s="42"/>
      <c r="H24" s="1">
        <f t="shared" si="5"/>
        <v>0</v>
      </c>
      <c r="I24" s="17">
        <f t="shared" si="6"/>
        <v>0</v>
      </c>
      <c r="J24" s="2">
        <f t="shared" si="7"/>
        <v>0</v>
      </c>
    </row>
    <row r="25" spans="1:10" ht="12.75">
      <c r="A25" s="26" t="s">
        <v>165</v>
      </c>
      <c r="C25" t="s">
        <v>158</v>
      </c>
      <c r="D25" s="16" t="s">
        <v>166</v>
      </c>
      <c r="F25" s="57"/>
      <c r="G25" s="42"/>
      <c r="H25" s="1"/>
      <c r="I25" s="17"/>
      <c r="J25" s="2"/>
    </row>
    <row r="26" spans="1:10" ht="12.75">
      <c r="A26" s="26" t="s">
        <v>159</v>
      </c>
      <c r="C26" t="s">
        <v>391</v>
      </c>
      <c r="D26">
        <f>D20</f>
        <v>300.7</v>
      </c>
      <c r="E26">
        <f>E20</f>
        <v>8860</v>
      </c>
      <c r="F26" s="57">
        <f t="shared" si="4"/>
        <v>2664202</v>
      </c>
      <c r="G26" s="42"/>
      <c r="H26" s="1">
        <f t="shared" si="5"/>
        <v>0</v>
      </c>
      <c r="I26" s="17">
        <f t="shared" si="6"/>
        <v>0</v>
      </c>
      <c r="J26" s="2">
        <f t="shared" si="7"/>
        <v>0</v>
      </c>
    </row>
    <row r="27" spans="1:10" ht="12.75">
      <c r="A27" s="26"/>
      <c r="F27" s="57"/>
      <c r="H27" s="1"/>
      <c r="I27" s="17"/>
      <c r="J27" s="2"/>
    </row>
    <row r="28" spans="1:12" ht="12.75">
      <c r="A28" s="26"/>
      <c r="F28" s="57"/>
      <c r="G28" s="45">
        <f>SUM(G20:G26)</f>
        <v>0</v>
      </c>
      <c r="H28" s="46">
        <f>SUM(H20:H26)</f>
        <v>0</v>
      </c>
      <c r="I28" s="45">
        <f>SUM(I20:I26)</f>
        <v>0</v>
      </c>
      <c r="J28" s="59">
        <f>D20</f>
        <v>300.7</v>
      </c>
      <c r="L28" s="12" t="s">
        <v>49</v>
      </c>
    </row>
    <row r="29" spans="1:6" ht="12.75">
      <c r="A29" s="26"/>
      <c r="F29" s="57"/>
    </row>
    <row r="30" ht="12.75">
      <c r="A30" s="26"/>
    </row>
    <row r="31" ht="12.75">
      <c r="A31" s="26"/>
    </row>
    <row r="33" ht="18">
      <c r="A33" s="8" t="s">
        <v>390</v>
      </c>
    </row>
    <row r="34" spans="4:8" ht="12.75">
      <c r="D34">
        <f>AVERAGE(127,175)</f>
        <v>151</v>
      </c>
      <c r="E34" t="s">
        <v>103</v>
      </c>
      <c r="H34" t="s">
        <v>363</v>
      </c>
    </row>
    <row r="35" spans="1:15" s="14" customFormat="1" ht="12.75">
      <c r="A35" s="9" t="s">
        <v>316</v>
      </c>
      <c r="B35" s="9" t="s">
        <v>325</v>
      </c>
      <c r="C35" s="9" t="s">
        <v>319</v>
      </c>
      <c r="D35" s="9" t="s">
        <v>396</v>
      </c>
      <c r="E35" s="9" t="s">
        <v>392</v>
      </c>
      <c r="F35" s="9" t="s">
        <v>393</v>
      </c>
      <c r="G35" s="9" t="s">
        <v>394</v>
      </c>
      <c r="H35" s="9" t="s">
        <v>395</v>
      </c>
      <c r="I35" s="9"/>
      <c r="K35" s="14" t="s">
        <v>400</v>
      </c>
      <c r="L35" s="14" t="s">
        <v>402</v>
      </c>
      <c r="M35" s="9" t="s">
        <v>369</v>
      </c>
      <c r="N35" s="9" t="s">
        <v>370</v>
      </c>
      <c r="O35" s="9" t="s">
        <v>371</v>
      </c>
    </row>
    <row r="36" spans="4:15" s="9" customFormat="1" ht="12.75">
      <c r="D36" s="9" t="s">
        <v>399</v>
      </c>
      <c r="E36" s="9" t="s">
        <v>195</v>
      </c>
      <c r="F36" s="9" t="s">
        <v>195</v>
      </c>
      <c r="G36" s="9" t="s">
        <v>397</v>
      </c>
      <c r="H36" s="9" t="s">
        <v>398</v>
      </c>
      <c r="K36" s="9" t="s">
        <v>146</v>
      </c>
      <c r="L36" s="9" t="s">
        <v>145</v>
      </c>
      <c r="M36" s="9" t="s">
        <v>146</v>
      </c>
      <c r="N36" s="9" t="s">
        <v>145</v>
      </c>
      <c r="O36" s="9" t="s">
        <v>145</v>
      </c>
    </row>
    <row r="37" spans="1:6" s="14" customFormat="1" ht="12.75">
      <c r="A37" s="9"/>
      <c r="B37" s="9"/>
      <c r="C37" s="9"/>
      <c r="F37" s="9"/>
    </row>
    <row r="38" spans="1:14" ht="12.75">
      <c r="A38" t="s">
        <v>359</v>
      </c>
      <c r="C38" t="s">
        <v>361</v>
      </c>
      <c r="D38" s="42">
        <v>418</v>
      </c>
      <c r="E38" s="49">
        <f>0.00764</f>
        <v>0.00764</v>
      </c>
      <c r="F38" s="54">
        <v>0.00014</v>
      </c>
      <c r="G38">
        <v>0.138</v>
      </c>
      <c r="H38" s="10">
        <f>G38/E38/F38/D38</f>
        <v>308.6607523091404</v>
      </c>
      <c r="I38" s="13" t="s">
        <v>362</v>
      </c>
      <c r="K38" s="48">
        <f>'Cooling curves'!B1475+'Cooling curves'!R1022</f>
        <v>11.636057903977038</v>
      </c>
      <c r="L38" s="42">
        <f>273-80</f>
        <v>193</v>
      </c>
      <c r="N38" s="13"/>
    </row>
    <row r="39" spans="1:9" ht="12.75">
      <c r="A39" t="s">
        <v>364</v>
      </c>
      <c r="H39" s="38">
        <v>5</v>
      </c>
      <c r="I39" s="13" t="s">
        <v>168</v>
      </c>
    </row>
    <row r="40" spans="1:9" ht="12.75">
      <c r="A40" s="66" t="s">
        <v>368</v>
      </c>
      <c r="H40" s="67">
        <f>(2*H$39+1/(1/H38+1/(2*H$39+H38)))/12</f>
        <v>13.899210348419595</v>
      </c>
      <c r="I40" t="s">
        <v>147</v>
      </c>
    </row>
    <row r="41" spans="1:10" ht="12.75">
      <c r="A41" s="66" t="s">
        <v>367</v>
      </c>
      <c r="H41" s="10">
        <f>(L38-77)/K38</f>
        <v>9.969011924592852</v>
      </c>
      <c r="I41" t="s">
        <v>147</v>
      </c>
      <c r="J41" s="13">
        <f>H40/H41</f>
        <v>1.3942415209807524</v>
      </c>
    </row>
    <row r="42" ht="12.75">
      <c r="A42" s="66"/>
    </row>
    <row r="43" spans="1:15" ht="12.75">
      <c r="A43" t="s">
        <v>360</v>
      </c>
      <c r="C43" t="s">
        <v>361</v>
      </c>
      <c r="D43">
        <f>D38</f>
        <v>418</v>
      </c>
      <c r="E43" s="49">
        <v>0.02</v>
      </c>
      <c r="F43" s="54">
        <f>0.01/39.37</f>
        <v>0.00025400050800101603</v>
      </c>
      <c r="G43" s="17">
        <f>PI()*2.16/39.37/2</f>
        <v>0.08618034203395929</v>
      </c>
      <c r="H43" s="10">
        <f>G43/E43/F43/D43</f>
        <v>40.58516825211695</v>
      </c>
      <c r="M43" s="10">
        <f>'Cooling curves'!L1543</f>
        <v>21.909301292771815</v>
      </c>
      <c r="N43">
        <f>'Cooling curves'!K1543</f>
        <v>175</v>
      </c>
      <c r="O43" s="2">
        <f>'Cooling curves'!N1543</f>
        <v>126.799537155902</v>
      </c>
    </row>
    <row r="44" spans="1:9" ht="12.75">
      <c r="A44" s="66" t="s">
        <v>365</v>
      </c>
      <c r="H44" s="67">
        <f>(2*H$39+1/(1/H43+1/(2*H$39+H43)))/12</f>
        <v>2.7098643441247567</v>
      </c>
      <c r="I44" t="s">
        <v>147</v>
      </c>
    </row>
    <row r="45" spans="1:10" ht="12.75">
      <c r="A45" s="66" t="s">
        <v>366</v>
      </c>
      <c r="H45" s="10">
        <f>'Cooling curves'!D12</f>
        <v>2.2</v>
      </c>
      <c r="I45" t="s">
        <v>147</v>
      </c>
      <c r="J45" s="13">
        <f>H44/H45</f>
        <v>1.2317565200567075</v>
      </c>
    </row>
    <row r="47" spans="1:4" ht="12.75">
      <c r="A47" s="50"/>
      <c r="B47" s="51" t="s">
        <v>404</v>
      </c>
      <c r="C47" s="51" t="s">
        <v>405</v>
      </c>
      <c r="D47" s="51"/>
    </row>
    <row r="48" spans="1:4" ht="12.75">
      <c r="A48" s="50" t="s">
        <v>407</v>
      </c>
      <c r="B48" s="52">
        <f>L38</f>
        <v>193</v>
      </c>
      <c r="C48" s="52">
        <v>163</v>
      </c>
      <c r="D48" t="s">
        <v>103</v>
      </c>
    </row>
    <row r="49" spans="1:4" ht="12.75">
      <c r="A49" s="50" t="s">
        <v>403</v>
      </c>
      <c r="B49" s="52">
        <v>77</v>
      </c>
      <c r="C49" s="52">
        <v>127</v>
      </c>
      <c r="D49" t="s">
        <v>103</v>
      </c>
    </row>
    <row r="50" spans="1:4" ht="12.75">
      <c r="A50" s="50" t="s">
        <v>406</v>
      </c>
      <c r="B50" s="52">
        <f>B48-B49</f>
        <v>116</v>
      </c>
      <c r="C50" s="52">
        <f>C48-C49</f>
        <v>36</v>
      </c>
      <c r="D50" t="s">
        <v>103</v>
      </c>
    </row>
    <row r="51" spans="1:4" ht="12.75">
      <c r="A51" s="50" t="s">
        <v>257</v>
      </c>
      <c r="B51">
        <v>138</v>
      </c>
      <c r="D51" t="s">
        <v>258</v>
      </c>
    </row>
    <row r="52" ht="12.75">
      <c r="A52" s="50"/>
    </row>
    <row r="53" ht="12.75">
      <c r="A53" s="50"/>
    </row>
    <row r="54" ht="12.75">
      <c r="A54" s="50"/>
    </row>
    <row r="55" ht="12.75">
      <c r="A55" s="50"/>
    </row>
    <row r="56" ht="12.75">
      <c r="A56" s="50"/>
    </row>
    <row r="57" ht="12.75">
      <c r="A57" s="50"/>
    </row>
    <row r="58" ht="12.75">
      <c r="A58" s="50"/>
    </row>
    <row r="60" spans="2:6" ht="12.75">
      <c r="B60" t="s">
        <v>409</v>
      </c>
      <c r="C60" s="9"/>
      <c r="F60" t="s">
        <v>422</v>
      </c>
    </row>
    <row r="61" spans="2:12" ht="12.75">
      <c r="B61" s="9" t="s">
        <v>410</v>
      </c>
      <c r="C61" s="9" t="s">
        <v>411</v>
      </c>
      <c r="F61" t="s">
        <v>216</v>
      </c>
      <c r="G61" t="s">
        <v>413</v>
      </c>
      <c r="H61" t="s">
        <v>414</v>
      </c>
      <c r="J61" s="43" t="s">
        <v>415</v>
      </c>
      <c r="K61" s="43" t="s">
        <v>416</v>
      </c>
      <c r="L61" t="s">
        <v>420</v>
      </c>
    </row>
    <row r="62" spans="2:11" ht="12.75">
      <c r="B62" s="9"/>
      <c r="C62" s="9"/>
      <c r="J62" s="43"/>
      <c r="K62" s="43" t="s">
        <v>417</v>
      </c>
    </row>
    <row r="63" spans="1:12" ht="12.75">
      <c r="A63" s="53" t="s">
        <v>408</v>
      </c>
      <c r="B63">
        <v>234</v>
      </c>
      <c r="C63">
        <v>432</v>
      </c>
      <c r="D63" t="s">
        <v>399</v>
      </c>
      <c r="F63" s="17">
        <f>4.125/39.37</f>
        <v>0.10477520955041911</v>
      </c>
      <c r="G63" s="17">
        <v>0.02</v>
      </c>
      <c r="H63" s="17">
        <v>0.01</v>
      </c>
      <c r="I63" s="17"/>
      <c r="J63" s="49">
        <f>F63/G63/H63/C63</f>
        <v>1.212676036463184</v>
      </c>
      <c r="K63" s="3">
        <f>6*C64*F63*G63*H63</f>
        <v>1.0787655575311152</v>
      </c>
      <c r="L63">
        <f>J63*K38/4/2</f>
        <v>1.7638460723813723</v>
      </c>
    </row>
    <row r="64" spans="1:9" ht="12.75">
      <c r="A64" s="53" t="s">
        <v>93</v>
      </c>
      <c r="B64">
        <v>2770</v>
      </c>
      <c r="C64">
        <v>8580</v>
      </c>
      <c r="D64" t="s">
        <v>389</v>
      </c>
      <c r="F64" s="17"/>
      <c r="G64" s="17"/>
      <c r="H64" s="17"/>
      <c r="I64" s="17"/>
    </row>
    <row r="66" spans="1:3" ht="12.75">
      <c r="A66" t="s">
        <v>412</v>
      </c>
      <c r="B66" s="17">
        <f>B63/B64</f>
        <v>0.08447653429602887</v>
      </c>
      <c r="C66" s="17">
        <f>C63/C64</f>
        <v>0.05034965034965035</v>
      </c>
    </row>
    <row r="69" spans="1:5" s="9" customFormat="1" ht="12.75">
      <c r="A69" s="9" t="s">
        <v>418</v>
      </c>
      <c r="B69" s="9" t="s">
        <v>419</v>
      </c>
      <c r="C69" s="9" t="s">
        <v>23</v>
      </c>
      <c r="D69" s="9" t="s">
        <v>420</v>
      </c>
      <c r="E69" s="9" t="s">
        <v>421</v>
      </c>
    </row>
    <row r="70" spans="1:11" ht="12.75">
      <c r="A70">
        <v>1</v>
      </c>
      <c r="B70">
        <v>6</v>
      </c>
      <c r="C70" s="49">
        <f aca="true" t="shared" si="8" ref="C70:C75">B70/3.5</f>
        <v>1.7142857142857142</v>
      </c>
      <c r="D70">
        <f aca="true" t="shared" si="9" ref="D70:D75">B70/C70</f>
        <v>3.5</v>
      </c>
      <c r="E70">
        <f>D70</f>
        <v>3.5</v>
      </c>
      <c r="G70" t="s">
        <v>115</v>
      </c>
      <c r="J70" s="55">
        <f>1.23*0.0254</f>
        <v>0.031242</v>
      </c>
      <c r="K70" t="s">
        <v>372</v>
      </c>
    </row>
    <row r="71" spans="1:11" ht="12.75">
      <c r="A71">
        <v>2</v>
      </c>
      <c r="B71">
        <v>5</v>
      </c>
      <c r="C71" s="49">
        <f t="shared" si="8"/>
        <v>1.4285714285714286</v>
      </c>
      <c r="D71">
        <f t="shared" si="9"/>
        <v>3.5</v>
      </c>
      <c r="E71">
        <f>D71+E70</f>
        <v>7</v>
      </c>
      <c r="G71" t="s">
        <v>117</v>
      </c>
      <c r="J71">
        <f>0.5*0.0254</f>
        <v>0.0127</v>
      </c>
      <c r="K71" t="s">
        <v>372</v>
      </c>
    </row>
    <row r="72" spans="1:11" ht="12.75">
      <c r="A72">
        <v>3</v>
      </c>
      <c r="B72">
        <v>4</v>
      </c>
      <c r="C72" s="49">
        <f t="shared" si="8"/>
        <v>1.1428571428571428</v>
      </c>
      <c r="D72">
        <f t="shared" si="9"/>
        <v>3.5</v>
      </c>
      <c r="E72">
        <f>D72+E71</f>
        <v>10.5</v>
      </c>
      <c r="G72" t="s">
        <v>116</v>
      </c>
      <c r="J72">
        <v>0.01</v>
      </c>
      <c r="K72" t="s">
        <v>372</v>
      </c>
    </row>
    <row r="73" spans="1:11" ht="12.75">
      <c r="A73">
        <v>4</v>
      </c>
      <c r="B73">
        <v>3</v>
      </c>
      <c r="C73" s="49">
        <f t="shared" si="8"/>
        <v>0.8571428571428571</v>
      </c>
      <c r="D73">
        <f t="shared" si="9"/>
        <v>3.5</v>
      </c>
      <c r="E73">
        <f>D73+E72</f>
        <v>14</v>
      </c>
      <c r="G73" t="s">
        <v>120</v>
      </c>
      <c r="J73" s="17">
        <f>J70/J71/J72/C63</f>
        <v>0.5694444444444444</v>
      </c>
      <c r="K73" t="s">
        <v>147</v>
      </c>
    </row>
    <row r="74" spans="1:11" ht="12.75">
      <c r="A74">
        <v>5</v>
      </c>
      <c r="B74">
        <v>2</v>
      </c>
      <c r="C74" s="49">
        <f t="shared" si="8"/>
        <v>0.5714285714285714</v>
      </c>
      <c r="D74">
        <f t="shared" si="9"/>
        <v>3.5</v>
      </c>
      <c r="E74">
        <f>D74+E73</f>
        <v>17.5</v>
      </c>
      <c r="G74" t="s">
        <v>119</v>
      </c>
      <c r="J74">
        <v>16</v>
      </c>
      <c r="K74" t="s">
        <v>105</v>
      </c>
    </row>
    <row r="75" spans="1:11" ht="12.75">
      <c r="A75">
        <v>6</v>
      </c>
      <c r="B75">
        <v>1</v>
      </c>
      <c r="C75" s="49">
        <f t="shared" si="8"/>
        <v>0.2857142857142857</v>
      </c>
      <c r="D75">
        <f t="shared" si="9"/>
        <v>3.5</v>
      </c>
      <c r="E75">
        <f>D75+E74</f>
        <v>21</v>
      </c>
      <c r="G75" t="s">
        <v>118</v>
      </c>
      <c r="J75" s="17">
        <f>J74/12</f>
        <v>1.3333333333333333</v>
      </c>
      <c r="K75" t="s">
        <v>105</v>
      </c>
    </row>
    <row r="76" spans="7:11" ht="12.75">
      <c r="G76" t="s">
        <v>240</v>
      </c>
      <c r="J76" s="13">
        <f>3*J73*J75</f>
        <v>2.2777777777777777</v>
      </c>
      <c r="K76" t="s">
        <v>103</v>
      </c>
    </row>
    <row r="77" ht="12.75">
      <c r="C77">
        <f>SUM(C70:C75)</f>
        <v>5.999999999999999</v>
      </c>
    </row>
    <row r="78" spans="7:11" ht="12.75">
      <c r="G78" t="s">
        <v>241</v>
      </c>
      <c r="J78" s="13">
        <f>1.1*26*J70*J71*J72*C64</f>
        <v>0.9736343107919999</v>
      </c>
      <c r="K78" t="s">
        <v>242</v>
      </c>
    </row>
    <row r="80" ht="12.75">
      <c r="A80" s="14" t="s">
        <v>259</v>
      </c>
    </row>
    <row r="82" ht="12.75">
      <c r="A82" t="s">
        <v>260</v>
      </c>
    </row>
    <row r="84" spans="1:3" ht="12.75">
      <c r="A84" t="s">
        <v>262</v>
      </c>
      <c r="B84">
        <v>150</v>
      </c>
      <c r="C84" t="s">
        <v>261</v>
      </c>
    </row>
    <row r="85" spans="1:3" ht="12.75">
      <c r="A85" s="26" t="s">
        <v>279</v>
      </c>
      <c r="B85">
        <v>5</v>
      </c>
      <c r="C85" t="s">
        <v>105</v>
      </c>
    </row>
    <row r="86" spans="1:3" ht="12.75">
      <c r="A86" t="s">
        <v>263</v>
      </c>
      <c r="B86">
        <f>B84/6+B84/6</f>
        <v>50</v>
      </c>
      <c r="C86" t="s">
        <v>267</v>
      </c>
    </row>
    <row r="88" ht="12.75">
      <c r="A88" t="s">
        <v>278</v>
      </c>
    </row>
    <row r="89" spans="1:3" ht="12.75">
      <c r="A89" s="26" t="s">
        <v>274</v>
      </c>
      <c r="B89">
        <v>2</v>
      </c>
      <c r="C89" t="s">
        <v>275</v>
      </c>
    </row>
    <row r="90" spans="1:3" ht="12.75">
      <c r="A90" s="26" t="s">
        <v>276</v>
      </c>
      <c r="B90">
        <v>50</v>
      </c>
      <c r="C90" t="s">
        <v>264</v>
      </c>
    </row>
    <row r="91" spans="1:3" ht="12.75">
      <c r="A91" s="26" t="s">
        <v>277</v>
      </c>
      <c r="B91">
        <f>B89*B90</f>
        <v>100</v>
      </c>
      <c r="C91" t="s">
        <v>105</v>
      </c>
    </row>
    <row r="93" spans="1:4" ht="18">
      <c r="A93" t="s">
        <v>375</v>
      </c>
      <c r="B93">
        <f>B90^2/B86</f>
        <v>50</v>
      </c>
      <c r="C93" t="s">
        <v>105</v>
      </c>
      <c r="D93" s="8" t="s">
        <v>377</v>
      </c>
    </row>
    <row r="94" spans="1:3" ht="12.75">
      <c r="A94" s="15" t="s">
        <v>374</v>
      </c>
      <c r="B94" s="4">
        <f>B93/12</f>
        <v>4.166666666666667</v>
      </c>
      <c r="C94" t="s">
        <v>105</v>
      </c>
    </row>
    <row r="95" spans="1:3" ht="12.75">
      <c r="A95" t="s">
        <v>376</v>
      </c>
      <c r="B95">
        <f>B90/B86</f>
        <v>1</v>
      </c>
      <c r="C95" t="s">
        <v>275</v>
      </c>
    </row>
    <row r="97" spans="1:3" ht="12.75">
      <c r="A97" t="s">
        <v>265</v>
      </c>
      <c r="B97" s="10">
        <f>(C48-C49)/K38</f>
        <v>3.093831286942609</v>
      </c>
      <c r="C97" t="s">
        <v>147</v>
      </c>
    </row>
    <row r="98" spans="1:3" ht="12.75">
      <c r="A98" t="s">
        <v>266</v>
      </c>
      <c r="B98" s="10">
        <f>B97*B93</f>
        <v>154.69156434713045</v>
      </c>
      <c r="C98" t="s">
        <v>103</v>
      </c>
    </row>
    <row r="103" spans="1:2" ht="12.75">
      <c r="A103" t="s">
        <v>268</v>
      </c>
      <c r="B103">
        <v>173</v>
      </c>
    </row>
    <row r="104" spans="1:2" ht="12.75">
      <c r="A104" t="s">
        <v>269</v>
      </c>
      <c r="B104">
        <v>127</v>
      </c>
    </row>
    <row r="105" spans="1:2" ht="12.75">
      <c r="A105" t="s">
        <v>270</v>
      </c>
      <c r="B105">
        <v>8.5</v>
      </c>
    </row>
    <row r="106" spans="1:2" ht="12.75">
      <c r="A106" t="s">
        <v>271</v>
      </c>
      <c r="B106">
        <v>5</v>
      </c>
    </row>
    <row r="107" spans="1:2" ht="12.75">
      <c r="A107" s="26" t="s">
        <v>272</v>
      </c>
      <c r="B107">
        <f>B105+B106</f>
        <v>13.5</v>
      </c>
    </row>
    <row r="108" spans="1:2" ht="12.75">
      <c r="A108" t="s">
        <v>273</v>
      </c>
      <c r="B108" s="31">
        <f>(B103-B104)/B107</f>
        <v>3.4074074074074074</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S1625"/>
  <sheetViews>
    <sheetView tabSelected="1" workbookViewId="0" topLeftCell="E1">
      <selection activeCell="C47" sqref="C47"/>
    </sheetView>
  </sheetViews>
  <sheetFormatPr defaultColWidth="11.00390625" defaultRowHeight="12.75"/>
  <cols>
    <col min="1" max="1" width="21.00390625" style="0" customWidth="1"/>
    <col min="4" max="4" width="10.625" style="0" bestFit="1" customWidth="1"/>
    <col min="5" max="5" width="12.375" style="0" customWidth="1"/>
    <col min="6" max="6" width="12.00390625" style="0" customWidth="1"/>
    <col min="7" max="7" width="10.25390625" style="0" customWidth="1"/>
    <col min="8" max="8" width="10.125" style="0" customWidth="1"/>
    <col min="10" max="10" width="10.75390625" style="10" customWidth="1"/>
    <col min="13" max="13" width="11.875" style="0" customWidth="1"/>
    <col min="18" max="18" width="11.625" style="0" bestFit="1" customWidth="1"/>
  </cols>
  <sheetData>
    <row r="1" spans="1:2" ht="18">
      <c r="A1" s="28" t="s">
        <v>309</v>
      </c>
      <c r="B1" s="28"/>
    </row>
    <row r="2" ht="12.75"/>
    <row r="3" ht="12.75"/>
    <row r="4" ht="12.75"/>
    <row r="5" ht="15">
      <c r="A5" s="29" t="s">
        <v>310</v>
      </c>
    </row>
    <row r="6" ht="12.75"/>
    <row r="7" spans="1:5" ht="12.75">
      <c r="A7" t="s">
        <v>311</v>
      </c>
      <c r="C7" t="s">
        <v>294</v>
      </c>
      <c r="D7">
        <v>295</v>
      </c>
      <c r="E7" t="s">
        <v>103</v>
      </c>
    </row>
    <row r="8" spans="1:5" ht="12.75">
      <c r="A8" t="s">
        <v>202</v>
      </c>
      <c r="C8" t="s">
        <v>203</v>
      </c>
      <c r="D8" s="35">
        <v>175</v>
      </c>
      <c r="E8" t="s">
        <v>103</v>
      </c>
    </row>
    <row r="9" spans="1:4" ht="12.75">
      <c r="A9" t="s">
        <v>204</v>
      </c>
      <c r="C9" t="s">
        <v>288</v>
      </c>
      <c r="D9" s="16" t="s">
        <v>231</v>
      </c>
    </row>
    <row r="10" spans="1:4" ht="12.75">
      <c r="A10" t="s">
        <v>229</v>
      </c>
      <c r="C10" t="s">
        <v>230</v>
      </c>
      <c r="D10" s="16" t="s">
        <v>231</v>
      </c>
    </row>
    <row r="11" ht="12.75"/>
    <row r="12" spans="1:5" ht="12.75">
      <c r="A12" t="s">
        <v>286</v>
      </c>
      <c r="C12" t="s">
        <v>287</v>
      </c>
      <c r="D12" s="47">
        <v>2.2</v>
      </c>
      <c r="E12" t="s">
        <v>147</v>
      </c>
    </row>
    <row r="13" spans="1:5" ht="12.75">
      <c r="A13" t="s">
        <v>149</v>
      </c>
      <c r="C13" t="s">
        <v>150</v>
      </c>
      <c r="D13" s="32">
        <f>(175-77)/(0.25*12)</f>
        <v>32.666666666666664</v>
      </c>
      <c r="E13" t="s">
        <v>147</v>
      </c>
    </row>
    <row r="14" spans="1:5" ht="12.75">
      <c r="A14" t="s">
        <v>148</v>
      </c>
      <c r="C14" t="s">
        <v>151</v>
      </c>
      <c r="D14" s="41">
        <f>1/(4*0.04*PI()*0.01^2/0.1)</f>
        <v>1989.4367886486916</v>
      </c>
      <c r="E14" t="s">
        <v>147</v>
      </c>
    </row>
    <row r="15" ht="12.75"/>
    <row r="16" spans="1:5" ht="12.75">
      <c r="A16" t="s">
        <v>232</v>
      </c>
      <c r="C16" t="s">
        <v>233</v>
      </c>
      <c r="D16" s="1">
        <v>5.669E-08</v>
      </c>
      <c r="E16" t="s">
        <v>234</v>
      </c>
    </row>
    <row r="17" spans="1:4" ht="12.75">
      <c r="A17" t="s">
        <v>284</v>
      </c>
      <c r="C17" t="s">
        <v>293</v>
      </c>
      <c r="D17" s="12">
        <v>0.15</v>
      </c>
    </row>
    <row r="18" spans="1:4" ht="12.75">
      <c r="A18" t="s">
        <v>388</v>
      </c>
      <c r="C18" t="s">
        <v>198</v>
      </c>
      <c r="D18" s="39">
        <v>0.97</v>
      </c>
    </row>
    <row r="19" spans="1:4" ht="12.75">
      <c r="A19" t="s">
        <v>312</v>
      </c>
      <c r="C19" t="s">
        <v>290</v>
      </c>
      <c r="D19" s="12">
        <v>0.3</v>
      </c>
    </row>
    <row r="20" spans="1:4" ht="12.75">
      <c r="A20" t="s">
        <v>313</v>
      </c>
      <c r="C20" t="s">
        <v>289</v>
      </c>
      <c r="D20" s="40">
        <v>0.97</v>
      </c>
    </row>
    <row r="21" spans="1:5" ht="12.75">
      <c r="A21" t="s">
        <v>285</v>
      </c>
      <c r="C21" t="s">
        <v>292</v>
      </c>
      <c r="D21" s="19">
        <f>2*D22</f>
        <v>0.0541552032</v>
      </c>
      <c r="E21" t="s">
        <v>210</v>
      </c>
    </row>
    <row r="22" spans="1:5" ht="12.75">
      <c r="A22" t="s">
        <v>152</v>
      </c>
      <c r="C22" t="s">
        <v>291</v>
      </c>
      <c r="D22" s="19">
        <f>radiation!B16</f>
        <v>0.0270776016</v>
      </c>
      <c r="E22" t="s">
        <v>210</v>
      </c>
    </row>
    <row r="23" ht="12.75"/>
    <row r="24" ht="12.75">
      <c r="A24" s="14" t="s">
        <v>239</v>
      </c>
    </row>
    <row r="25" spans="1:3" ht="12.75">
      <c r="A25" s="26" t="s">
        <v>236</v>
      </c>
      <c r="C25" t="s">
        <v>197</v>
      </c>
    </row>
    <row r="26" spans="1:3" ht="12.75">
      <c r="A26" s="26" t="s">
        <v>237</v>
      </c>
      <c r="C26" t="s">
        <v>235</v>
      </c>
    </row>
    <row r="27" spans="1:3" ht="12.75">
      <c r="A27" s="26" t="s">
        <v>238</v>
      </c>
      <c r="C27" t="s">
        <v>385</v>
      </c>
    </row>
    <row r="28" ht="12.75"/>
    <row r="29" spans="1:5" ht="12.75">
      <c r="A29" s="15" t="s">
        <v>143</v>
      </c>
      <c r="C29" t="s">
        <v>39</v>
      </c>
      <c r="D29" s="2">
        <f>'Heat capacity'!J17</f>
        <v>962.2065406515961</v>
      </c>
      <c r="E29" t="s">
        <v>217</v>
      </c>
    </row>
    <row r="30" spans="1:5" ht="12.75">
      <c r="A30" s="15" t="s">
        <v>42</v>
      </c>
      <c r="C30" t="s">
        <v>41</v>
      </c>
      <c r="D30" s="2">
        <v>135.16</v>
      </c>
      <c r="E30" t="s">
        <v>43</v>
      </c>
    </row>
    <row r="31" spans="1:5" ht="12.75">
      <c r="A31" t="s">
        <v>243</v>
      </c>
      <c r="C31" t="s">
        <v>40</v>
      </c>
      <c r="D31" s="11">
        <f>'Heat capacity'!J28</f>
        <v>300.7</v>
      </c>
      <c r="E31" t="s">
        <v>217</v>
      </c>
    </row>
    <row r="32" ht="12.75"/>
    <row r="33" spans="1:5" ht="12.75">
      <c r="A33" s="15" t="s">
        <v>218</v>
      </c>
      <c r="D33" s="2">
        <f>D29*'Heat capacity'!B108</f>
        <v>3278.6296940721054</v>
      </c>
      <c r="E33" t="s">
        <v>224</v>
      </c>
    </row>
    <row r="34" spans="1:6" ht="12.75">
      <c r="A34" s="63" t="s">
        <v>50</v>
      </c>
      <c r="B34" s="63"/>
      <c r="D34" s="10">
        <f>(50^2/112.5/D29*60)</f>
        <v>1.385703876457142</v>
      </c>
      <c r="E34" t="s">
        <v>44</v>
      </c>
      <c r="F34" s="65"/>
    </row>
    <row r="35" spans="1:7" ht="12.75">
      <c r="A35" s="62" t="s">
        <v>25</v>
      </c>
      <c r="B35" s="62"/>
      <c r="C35" s="62"/>
      <c r="D35" s="62"/>
      <c r="E35" s="61"/>
      <c r="F35" s="61"/>
      <c r="G35" s="61"/>
    </row>
    <row r="36" spans="1:5" ht="12.75">
      <c r="A36" s="64" t="s">
        <v>51</v>
      </c>
      <c r="B36" s="63"/>
      <c r="C36" s="63"/>
      <c r="D36" s="10">
        <f>(50^2/112.5/12/'Heat capacity'!J18*60)</f>
        <v>1.9010950056034914</v>
      </c>
      <c r="E36" t="s">
        <v>44</v>
      </c>
    </row>
    <row r="37" ht="12.75">
      <c r="A37" s="15"/>
    </row>
    <row r="38" ht="12.75">
      <c r="A38" s="15"/>
    </row>
    <row r="39" ht="12.75">
      <c r="D39" s="10"/>
    </row>
    <row r="40" ht="12.75"/>
    <row r="41" ht="12.75">
      <c r="A41" s="15" t="s">
        <v>153</v>
      </c>
    </row>
    <row r="42" ht="12.75">
      <c r="A42" s="26" t="s">
        <v>169</v>
      </c>
    </row>
    <row r="43" spans="1:15" ht="12.75">
      <c r="A43" s="26" t="s">
        <v>358</v>
      </c>
      <c r="I43" s="16"/>
      <c r="M43" s="10">
        <f>17500/3600</f>
        <v>4.861111111111111</v>
      </c>
      <c r="N43" t="s">
        <v>206</v>
      </c>
      <c r="O43" t="s">
        <v>48</v>
      </c>
    </row>
    <row r="44" spans="9:17" ht="12.75">
      <c r="I44" s="35">
        <v>15</v>
      </c>
      <c r="J44" s="38" t="s">
        <v>205</v>
      </c>
      <c r="O44" s="13">
        <f>MIN(O48:O1543)</f>
        <v>-0.6025212630786427</v>
      </c>
      <c r="P44" s="13"/>
      <c r="Q44" s="13"/>
    </row>
    <row r="45" spans="1:19" ht="63.75">
      <c r="A45" s="30" t="s">
        <v>144</v>
      </c>
      <c r="B45" s="30" t="s">
        <v>35</v>
      </c>
      <c r="C45" s="30" t="s">
        <v>199</v>
      </c>
      <c r="E45" s="30" t="s">
        <v>34</v>
      </c>
      <c r="G45" s="30" t="s">
        <v>200</v>
      </c>
      <c r="I45" s="30" t="s">
        <v>36</v>
      </c>
      <c r="J45" s="36" t="s">
        <v>201</v>
      </c>
      <c r="K45" s="30" t="s">
        <v>288</v>
      </c>
      <c r="L45" s="30" t="s">
        <v>383</v>
      </c>
      <c r="M45" s="30" t="s">
        <v>384</v>
      </c>
      <c r="N45" s="30" t="s">
        <v>230</v>
      </c>
      <c r="O45" s="30" t="s">
        <v>46</v>
      </c>
      <c r="P45" s="30" t="s">
        <v>38</v>
      </c>
      <c r="Q45" s="30" t="s">
        <v>37</v>
      </c>
      <c r="R45" s="30" t="s">
        <v>17</v>
      </c>
      <c r="S45" s="30" t="s">
        <v>18</v>
      </c>
    </row>
    <row r="46" spans="1:19" ht="12.75">
      <c r="A46" s="9" t="s">
        <v>145</v>
      </c>
      <c r="B46" s="9" t="s">
        <v>146</v>
      </c>
      <c r="C46" s="9" t="s">
        <v>386</v>
      </c>
      <c r="E46" s="9" t="s">
        <v>145</v>
      </c>
      <c r="G46" s="9" t="s">
        <v>386</v>
      </c>
      <c r="I46" s="9" t="s">
        <v>387</v>
      </c>
      <c r="J46" s="37" t="s">
        <v>146</v>
      </c>
      <c r="K46" s="9" t="s">
        <v>145</v>
      </c>
      <c r="L46" s="9" t="s">
        <v>146</v>
      </c>
      <c r="M46" s="9" t="s">
        <v>146</v>
      </c>
      <c r="N46" s="9" t="s">
        <v>145</v>
      </c>
      <c r="O46" s="9" t="s">
        <v>47</v>
      </c>
      <c r="P46" s="9" t="s">
        <v>146</v>
      </c>
      <c r="Q46" s="9" t="s">
        <v>146</v>
      </c>
      <c r="R46" s="9" t="s">
        <v>146</v>
      </c>
      <c r="S46" s="9" t="s">
        <v>146</v>
      </c>
    </row>
    <row r="47" spans="1:19" ht="12.75">
      <c r="A47" s="14">
        <v>105</v>
      </c>
      <c r="B47" s="14">
        <v>0</v>
      </c>
      <c r="C47" s="10">
        <f>D31+D30</f>
        <v>435.86</v>
      </c>
      <c r="E47" s="40">
        <f>A47</f>
        <v>105</v>
      </c>
      <c r="G47" s="2">
        <f>D29</f>
        <v>962.2065406515961</v>
      </c>
      <c r="I47" s="2">
        <v>0</v>
      </c>
      <c r="J47" s="13">
        <f aca="true" t="shared" si="0" ref="J47:J122">(D$7-K47)*(1/D$13+1/D$14)+D$16*(D$19*D$21*D$17+D$20*D$22*D$18)*(D$7^4-K47^4)-(K47-N47)/D$12</f>
        <v>0</v>
      </c>
      <c r="K47" s="10">
        <f>D7</f>
        <v>295</v>
      </c>
      <c r="L47" s="13">
        <f aca="true" t="shared" si="1" ref="L47:L110">(K47-N47)/D$12</f>
        <v>0</v>
      </c>
      <c r="M47" s="10">
        <f>L47-VLOOKUP(N47,A$47:C$254,2,TRUE)</f>
        <v>-14.5</v>
      </c>
      <c r="N47">
        <f>D7</f>
        <v>295</v>
      </c>
      <c r="P47" s="13">
        <f>$D$16*($D$19*$D$21*$D$17+$D$20*$D$22*$D$18)*($D$7^4-$K47^4)</f>
        <v>0</v>
      </c>
      <c r="Q47" s="13">
        <f>($D$7-$K47)*(1/$D$13+1/$D$14)</f>
        <v>0</v>
      </c>
      <c r="R47">
        <f>($D$7-$K47)*(1/$D$13+1/$D$14)+$D$16*($D$19*$D$21*$D$17+$D$20*$D$22*$D$18)*($D$7^4-$K47^4)</f>
        <v>0</v>
      </c>
      <c r="S47" s="13">
        <f>IF(K47=D$8,-J47,0)</f>
        <v>0</v>
      </c>
    </row>
    <row r="48" spans="1:19" ht="12.75">
      <c r="A48">
        <f>A47+1</f>
        <v>106</v>
      </c>
      <c r="B48" s="10">
        <f>(A48-A$47)/(A$65-A$47)*(B$65-B$47)+B$47</f>
        <v>0.8333333333333333</v>
      </c>
      <c r="C48" s="10">
        <f>C47</f>
        <v>435.86</v>
      </c>
      <c r="E48" s="40">
        <f aca="true" t="shared" si="2" ref="E48:E82">A48</f>
        <v>106</v>
      </c>
      <c r="G48" s="2">
        <f>G47</f>
        <v>962.2065406515961</v>
      </c>
      <c r="I48" s="2">
        <f>I47+IF(N47&lt;I$44,1,I$44)</f>
        <v>15</v>
      </c>
      <c r="J48" s="13">
        <f t="shared" si="0"/>
        <v>-0.22682429303821228</v>
      </c>
      <c r="K48" s="10">
        <f>MAX(D$8,K47+J47*I$44/VLOOKUP(K47,E$47:G$254,3,TRUE))</f>
        <v>295</v>
      </c>
      <c r="L48" s="13">
        <f t="shared" si="1"/>
        <v>0.22682429303821228</v>
      </c>
      <c r="M48" s="10">
        <f>L48-VLOOKUP(N48,A$47:C$254,2,TRUE)</f>
        <v>-14.273175706961787</v>
      </c>
      <c r="N48" s="10">
        <f aca="true" t="shared" si="3" ref="N48:N68">N47+M47*I$44/VLOOKUP(N47,A$47:C$254,3,TRUE)</f>
        <v>294.50098655531593</v>
      </c>
      <c r="O48" s="13">
        <f>(K48-K47)/(I48-I47)*60</f>
        <v>0</v>
      </c>
      <c r="P48" s="13">
        <f>$D$16*($D$19*$D$21*$D$17+$D$20*$D$22*$D$18)*($D$7^4-$K48^4)</f>
        <v>0</v>
      </c>
      <c r="Q48" s="13">
        <f>($D$7-$K48)*(1/$D$13+1/$D$14)</f>
        <v>0</v>
      </c>
      <c r="R48" s="2">
        <f aca="true" t="shared" si="4" ref="R48:R123">(D$7-K48)*(1/D$13+1/D$14)+D$16*(D$19*D$21*D$17+D$20*D$22*D$18)*(D$7^4-K48^4)</f>
        <v>0</v>
      </c>
      <c r="S48" s="13">
        <f aca="true" t="shared" si="5" ref="S48:S123">IF(K48=D$8,-J48,0)</f>
        <v>0</v>
      </c>
    </row>
    <row r="49" spans="1:19" ht="12.75">
      <c r="A49">
        <f aca="true" t="shared" si="6" ref="A49:A124">A48+1</f>
        <v>107</v>
      </c>
      <c r="B49" s="10">
        <f aca="true" t="shared" si="7" ref="B49:B64">(A49-A$47)/(A$65-A$47)*(B$65-B$47)+B$47</f>
        <v>1.6666666666666665</v>
      </c>
      <c r="C49" s="10">
        <f aca="true" t="shared" si="8" ref="C49:C124">C48</f>
        <v>435.86</v>
      </c>
      <c r="E49" s="40">
        <f t="shared" si="2"/>
        <v>107</v>
      </c>
      <c r="G49" s="2">
        <f aca="true" t="shared" si="9" ref="G49:G124">G48</f>
        <v>962.2065406515961</v>
      </c>
      <c r="I49" s="2">
        <f aca="true" t="shared" si="10" ref="I49:I123">I48+I$44</f>
        <v>30</v>
      </c>
      <c r="J49" s="13">
        <f t="shared" si="0"/>
        <v>-0.4478084674211048</v>
      </c>
      <c r="K49" s="10">
        <f>MAX(D$8,K48+J48*I$44/VLOOKUP(K48,E$47:G$254,3,TRUE))</f>
        <v>294.9964639978509</v>
      </c>
      <c r="L49" s="13">
        <f t="shared" si="1"/>
        <v>0.44849308755077155</v>
      </c>
      <c r="M49" s="10">
        <f aca="true" t="shared" si="11" ref="M49:M112">L49-VLOOKUP(N49,A$47:C$254,2,TRUE)</f>
        <v>-14.051506912449229</v>
      </c>
      <c r="N49" s="10">
        <f t="shared" si="3"/>
        <v>294.0097792052392</v>
      </c>
      <c r="O49" s="13">
        <f aca="true" t="shared" si="12" ref="O49:O112">(K49-K48)/(I49-I48)*60</f>
        <v>-0.014144008596304047</v>
      </c>
      <c r="P49" s="13">
        <f>$D$16*($D$19*$D$21*$D$17+$D$20*$D$22*$D$18)*($D$7^4-$K49^4)</f>
        <v>0.0005745977773795799</v>
      </c>
      <c r="Q49" s="13">
        <f>($D$7-$K49)*(1/$D$13+1/$D$14)</f>
        <v>0.00011002235228716324</v>
      </c>
      <c r="R49" s="13">
        <f>(D$7-K49)*(1/D$13+1/D$14)+D$16*(D$19*D$21*D$17+D$20*D$22*D$18)*(D$7^4-K49^4)</f>
        <v>0.0006846201296667432</v>
      </c>
      <c r="S49" s="13">
        <f t="shared" si="5"/>
        <v>0</v>
      </c>
    </row>
    <row r="50" spans="1:19" ht="12.75">
      <c r="A50">
        <f t="shared" si="6"/>
        <v>108</v>
      </c>
      <c r="B50" s="10">
        <f t="shared" si="7"/>
        <v>2.5</v>
      </c>
      <c r="C50" s="10">
        <f t="shared" si="8"/>
        <v>435.86</v>
      </c>
      <c r="E50" s="40">
        <f t="shared" si="2"/>
        <v>108</v>
      </c>
      <c r="G50" s="2">
        <f t="shared" si="9"/>
        <v>962.2065406515961</v>
      </c>
      <c r="I50" s="2">
        <f t="shared" si="10"/>
        <v>45</v>
      </c>
      <c r="J50" s="13">
        <f>(D$7-K50)*(1/D$13+1/D$14)+D$16*(D$19*D$21*D$17+D$20*D$22*D$18)*(D$7^4-K50^4)-(K50-N50)/D$12</f>
        <v>-0.6630922416906392</v>
      </c>
      <c r="K50" s="10">
        <f>MAX(D$8,K49+J49*I$44/VLOOKUP(K49,E$47:G$254,3,TRUE))</f>
        <v>294.98948303614725</v>
      </c>
      <c r="L50" s="13">
        <f t="shared" si="1"/>
        <v>0.6651284142805541</v>
      </c>
      <c r="M50" s="10">
        <f t="shared" si="11"/>
        <v>-13.834871585719446</v>
      </c>
      <c r="N50" s="10">
        <f t="shared" si="3"/>
        <v>293.52620052473003</v>
      </c>
      <c r="O50" s="13">
        <f t="shared" si="12"/>
        <v>-0.027923846814701392</v>
      </c>
      <c r="P50" s="13">
        <f>$D$16*($D$19*$D$21*$D$17+$D$20*$D$22*$D$18)*($D$7^4-$K50^4)</f>
        <v>0.001708938314251073</v>
      </c>
      <c r="Q50" s="13">
        <f>($D$7-$K50)*(1/$D$13+1/$D$14)</f>
        <v>0.00032723427566386866</v>
      </c>
      <c r="R50" s="13">
        <f t="shared" si="4"/>
        <v>0.0020361725899149417</v>
      </c>
      <c r="S50" s="13">
        <f t="shared" si="5"/>
        <v>0</v>
      </c>
    </row>
    <row r="51" spans="1:19" ht="12.75">
      <c r="A51">
        <f t="shared" si="6"/>
        <v>109</v>
      </c>
      <c r="B51" s="10">
        <f t="shared" si="7"/>
        <v>3.333333333333333</v>
      </c>
      <c r="C51" s="10">
        <f t="shared" si="8"/>
        <v>435.86</v>
      </c>
      <c r="E51" s="40">
        <f t="shared" si="2"/>
        <v>109</v>
      </c>
      <c r="G51" s="2">
        <f t="shared" si="9"/>
        <v>962.2065406515961</v>
      </c>
      <c r="I51" s="2">
        <f t="shared" si="10"/>
        <v>60</v>
      </c>
      <c r="J51" s="13">
        <f t="shared" si="0"/>
        <v>-0.8728120694469884</v>
      </c>
      <c r="K51" s="10">
        <f>MAX(D$8,K50+J50*I$44/VLOOKUP(K50,E$47:G$254,3,TRUE))</f>
        <v>294.97914597938745</v>
      </c>
      <c r="L51" s="13">
        <f t="shared" si="1"/>
        <v>0.8768494049932294</v>
      </c>
      <c r="M51" s="10">
        <f t="shared" si="11"/>
        <v>-13.62315059500677</v>
      </c>
      <c r="N51" s="10">
        <f t="shared" si="3"/>
        <v>293.05007728840235</v>
      </c>
      <c r="O51" s="13">
        <f t="shared" si="12"/>
        <v>-0.04134822703917962</v>
      </c>
      <c r="P51" s="13">
        <f>$D$16*($D$19*$D$21*$D$17+$D$20*$D$22*$D$18)*($D$7^4-$K51^4)</f>
        <v>0.003388464786069988</v>
      </c>
      <c r="Q51" s="13">
        <f>($D$7-$K51)*(1/$D$13+1/$D$14)</f>
        <v>0.0006488707601710247</v>
      </c>
      <c r="R51" s="13">
        <f t="shared" si="4"/>
        <v>0.004037335546241013</v>
      </c>
      <c r="S51" s="13">
        <f t="shared" si="5"/>
        <v>0</v>
      </c>
    </row>
    <row r="52" spans="1:19" ht="12.75">
      <c r="A52">
        <f t="shared" si="6"/>
        <v>110</v>
      </c>
      <c r="B52" s="10">
        <f t="shared" si="7"/>
        <v>4.166666666666667</v>
      </c>
      <c r="C52" s="10">
        <f t="shared" si="8"/>
        <v>435.86</v>
      </c>
      <c r="E52" s="40">
        <f t="shared" si="2"/>
        <v>110</v>
      </c>
      <c r="G52" s="2">
        <f t="shared" si="9"/>
        <v>962.2065406515961</v>
      </c>
      <c r="I52" s="2">
        <f t="shared" si="10"/>
        <v>75</v>
      </c>
      <c r="J52" s="13">
        <f t="shared" si="0"/>
        <v>-1.0771012128021986</v>
      </c>
      <c r="K52" s="10">
        <f>MAX(D$8,K51+J51*I$44/VLOOKUP(K51,E$47:G$254,3,TRUE))</f>
        <v>294.9655395648719</v>
      </c>
      <c r="L52" s="13">
        <f t="shared" si="1"/>
        <v>1.0837723609615388</v>
      </c>
      <c r="M52" s="10">
        <f>L52-VLOOKUP(N52,A$47:C$254,2,TRUE)</f>
        <v>-13.36622763903846</v>
      </c>
      <c r="N52" s="10">
        <f t="shared" si="3"/>
        <v>292.5812403707565</v>
      </c>
      <c r="O52" s="13">
        <f t="shared" si="12"/>
        <v>-0.054425658062200455</v>
      </c>
      <c r="P52" s="13">
        <f aca="true" t="shared" si="13" ref="P52:P115">$D$16*($D$19*$D$21*$D$17+$D$20*$D$22*$D$18)*($D$7^4-$K52^4)</f>
        <v>0.00559891517593472</v>
      </c>
      <c r="Q52" s="13">
        <f aca="true" t="shared" si="14" ref="Q52:Q115">($D$7-$K52)*(1/$D$13+1/$D$14)</f>
        <v>0.0010722329834055916</v>
      </c>
      <c r="R52" s="13">
        <f t="shared" si="4"/>
        <v>0.006671148159340312</v>
      </c>
      <c r="S52" s="13">
        <f t="shared" si="5"/>
        <v>0</v>
      </c>
    </row>
    <row r="53" spans="1:19" ht="12.75">
      <c r="A53">
        <f t="shared" si="6"/>
        <v>111</v>
      </c>
      <c r="B53" s="10">
        <f t="shared" si="7"/>
        <v>5</v>
      </c>
      <c r="C53" s="10">
        <f t="shared" si="8"/>
        <v>435.86</v>
      </c>
      <c r="E53" s="40">
        <f t="shared" si="2"/>
        <v>111</v>
      </c>
      <c r="G53" s="2">
        <f t="shared" si="9"/>
        <v>962.2065406515961</v>
      </c>
      <c r="I53" s="2">
        <f t="shared" si="10"/>
        <v>90</v>
      </c>
      <c r="J53" s="13">
        <f t="shared" si="0"/>
        <v>-1.2753076615809174</v>
      </c>
      <c r="K53" s="10">
        <f>MAX(D$8,K52+J52*I$44/VLOOKUP(K52,E$47:G$254,3,TRUE))</f>
        <v>294.94874845245533</v>
      </c>
      <c r="L53" s="13">
        <f t="shared" si="1"/>
        <v>1.2852286671229183</v>
      </c>
      <c r="M53" s="10">
        <f t="shared" si="11"/>
        <v>-13.16477133287708</v>
      </c>
      <c r="N53" s="10">
        <f t="shared" si="3"/>
        <v>292.1212453847849</v>
      </c>
      <c r="O53" s="13">
        <f t="shared" si="12"/>
        <v>-0.06716444966627932</v>
      </c>
      <c r="P53" s="13">
        <f t="shared" si="13"/>
        <v>0.008326318779523978</v>
      </c>
      <c r="Q53" s="13">
        <f t="shared" si="14"/>
        <v>0.0015946867624769497</v>
      </c>
      <c r="R53" s="13">
        <f t="shared" si="4"/>
        <v>0.009921005542000927</v>
      </c>
      <c r="S53" s="13">
        <f t="shared" si="5"/>
        <v>0</v>
      </c>
    </row>
    <row r="54" spans="1:19" ht="12.75">
      <c r="A54">
        <f t="shared" si="6"/>
        <v>112</v>
      </c>
      <c r="B54" s="10">
        <f t="shared" si="7"/>
        <v>5.833333333333333</v>
      </c>
      <c r="C54" s="10">
        <f t="shared" si="8"/>
        <v>435.86</v>
      </c>
      <c r="E54" s="40">
        <f t="shared" si="2"/>
        <v>112</v>
      </c>
      <c r="G54" s="2">
        <f t="shared" si="9"/>
        <v>962.2065406515961</v>
      </c>
      <c r="I54" s="2">
        <f t="shared" si="10"/>
        <v>105</v>
      </c>
      <c r="J54" s="13">
        <f t="shared" si="0"/>
        <v>-1.4683607989098006</v>
      </c>
      <c r="K54" s="10">
        <f>MAX(D$8,K53+J53*I$44/VLOOKUP(K53,E$47:G$254,3,TRUE))</f>
        <v>294.92886746628915</v>
      </c>
      <c r="L54" s="13">
        <f t="shared" si="1"/>
        <v>1.4821290932009001</v>
      </c>
      <c r="M54" s="10">
        <f t="shared" si="11"/>
        <v>-12.9178709067991</v>
      </c>
      <c r="N54" s="10">
        <f t="shared" si="3"/>
        <v>291.66818346124717</v>
      </c>
      <c r="O54" s="13">
        <f t="shared" si="12"/>
        <v>-0.07952394466474288</v>
      </c>
      <c r="P54" s="13">
        <f t="shared" si="13"/>
        <v>0.011555012637676571</v>
      </c>
      <c r="Q54" s="13">
        <f t="shared" si="14"/>
        <v>0.0022132816534228953</v>
      </c>
      <c r="R54" s="13">
        <f t="shared" si="4"/>
        <v>0.013768294291099466</v>
      </c>
      <c r="S54" s="13">
        <f t="shared" si="5"/>
        <v>0</v>
      </c>
    </row>
    <row r="55" spans="1:19" ht="12.75">
      <c r="A55">
        <f t="shared" si="6"/>
        <v>113</v>
      </c>
      <c r="B55" s="10">
        <f t="shared" si="7"/>
        <v>6.666666666666666</v>
      </c>
      <c r="C55" s="10">
        <f t="shared" si="8"/>
        <v>435.86</v>
      </c>
      <c r="E55" s="40">
        <f t="shared" si="2"/>
        <v>113</v>
      </c>
      <c r="G55" s="2">
        <f t="shared" si="9"/>
        <v>962.2065406515961</v>
      </c>
      <c r="I55" s="2">
        <f t="shared" si="10"/>
        <v>120</v>
      </c>
      <c r="J55" s="13">
        <f t="shared" si="0"/>
        <v>-1.6556021024674634</v>
      </c>
      <c r="K55" s="10">
        <f>MAX(D$8,K54+J54*I$44/VLOOKUP(K54,E$47:G$254,3,TRUE))</f>
        <v>294.9059769422144</v>
      </c>
      <c r="L55" s="13">
        <f t="shared" si="1"/>
        <v>1.6737992706335736</v>
      </c>
      <c r="M55" s="10">
        <f t="shared" si="11"/>
        <v>-12.726200729366427</v>
      </c>
      <c r="N55" s="10">
        <f t="shared" si="3"/>
        <v>291.22361854682055</v>
      </c>
      <c r="O55" s="13">
        <f t="shared" si="12"/>
        <v>-0.09156209629895784</v>
      </c>
      <c r="P55" s="13">
        <f t="shared" si="13"/>
        <v>0.015271650151505408</v>
      </c>
      <c r="Q55" s="13">
        <f t="shared" si="14"/>
        <v>0.0029255180146046536</v>
      </c>
      <c r="R55" s="13">
        <f t="shared" si="4"/>
        <v>0.018197168166110063</v>
      </c>
      <c r="S55" s="13">
        <f t="shared" si="5"/>
        <v>0</v>
      </c>
    </row>
    <row r="56" spans="1:19" ht="12.75">
      <c r="A56">
        <f t="shared" si="6"/>
        <v>114</v>
      </c>
      <c r="B56" s="10">
        <f t="shared" si="7"/>
        <v>7.5</v>
      </c>
      <c r="C56" s="10">
        <f t="shared" si="8"/>
        <v>435.86</v>
      </c>
      <c r="E56" s="40">
        <f t="shared" si="2"/>
        <v>114</v>
      </c>
      <c r="G56" s="2">
        <f t="shared" si="9"/>
        <v>962.2065406515961</v>
      </c>
      <c r="I56" s="2">
        <f t="shared" si="10"/>
        <v>135</v>
      </c>
      <c r="J56" s="13">
        <f t="shared" si="0"/>
        <v>-1.8379545899194087</v>
      </c>
      <c r="K56" s="10">
        <f>MAX(D$8,K55+J55*I$44/VLOOKUP(K55,E$47:G$254,3,TRUE))</f>
        <v>294.8801674818877</v>
      </c>
      <c r="L56" s="13">
        <f t="shared" si="1"/>
        <v>1.8611443517923474</v>
      </c>
      <c r="M56" s="10">
        <f t="shared" si="11"/>
        <v>-12.488855648207652</v>
      </c>
      <c r="N56" s="10">
        <f t="shared" si="3"/>
        <v>290.78564990794456</v>
      </c>
      <c r="O56" s="13">
        <f t="shared" si="12"/>
        <v>-0.1032378413067363</v>
      </c>
      <c r="P56" s="13">
        <f t="shared" si="13"/>
        <v>0.019461185088376395</v>
      </c>
      <c r="Q56" s="13">
        <f t="shared" si="14"/>
        <v>0.0037285767845621366</v>
      </c>
      <c r="R56" s="13">
        <f t="shared" si="4"/>
        <v>0.02318976187293853</v>
      </c>
      <c r="S56" s="13">
        <f t="shared" si="5"/>
        <v>0</v>
      </c>
    </row>
    <row r="57" spans="1:19" ht="12.75">
      <c r="A57">
        <f t="shared" si="6"/>
        <v>115</v>
      </c>
      <c r="B57" s="10">
        <f t="shared" si="7"/>
        <v>8.333333333333334</v>
      </c>
      <c r="C57" s="10">
        <f t="shared" si="8"/>
        <v>435.86</v>
      </c>
      <c r="E57" s="40">
        <f t="shared" si="2"/>
        <v>115</v>
      </c>
      <c r="G57" s="2">
        <f t="shared" si="9"/>
        <v>962.2065406515961</v>
      </c>
      <c r="I57" s="2">
        <f t="shared" si="10"/>
        <v>150</v>
      </c>
      <c r="J57" s="13">
        <f t="shared" si="0"/>
        <v>-2.0147535187180305</v>
      </c>
      <c r="K57" s="10">
        <f>MAX(D$8,K56+J56*I$44/VLOOKUP(K56,E$47:G$254,3,TRUE))</f>
        <v>294.85151529788766</v>
      </c>
      <c r="L57" s="13">
        <f t="shared" si="1"/>
        <v>2.0434844837413637</v>
      </c>
      <c r="M57" s="10">
        <f t="shared" si="11"/>
        <v>-12.306515516258635</v>
      </c>
      <c r="N57" s="10">
        <f t="shared" si="3"/>
        <v>290.35584943365666</v>
      </c>
      <c r="O57" s="13">
        <f t="shared" si="12"/>
        <v>-0.11460873600026389</v>
      </c>
      <c r="P57" s="13">
        <f t="shared" si="13"/>
        <v>0.024110878406777576</v>
      </c>
      <c r="Q57" s="13">
        <f t="shared" si="14"/>
        <v>0.00462008661655577</v>
      </c>
      <c r="R57" s="13">
        <f t="shared" si="4"/>
        <v>0.028730965023333346</v>
      </c>
      <c r="S57" s="13">
        <f t="shared" si="5"/>
        <v>0</v>
      </c>
    </row>
    <row r="58" spans="1:19" ht="12.75">
      <c r="A58">
        <f t="shared" si="6"/>
        <v>116</v>
      </c>
      <c r="B58" s="10">
        <f t="shared" si="7"/>
        <v>9.166666666666668</v>
      </c>
      <c r="C58" s="10">
        <f t="shared" si="8"/>
        <v>435.86</v>
      </c>
      <c r="E58" s="40">
        <f t="shared" si="2"/>
        <v>116</v>
      </c>
      <c r="G58" s="2">
        <f t="shared" si="9"/>
        <v>962.2065406515961</v>
      </c>
      <c r="I58" s="2">
        <f t="shared" si="10"/>
        <v>165</v>
      </c>
      <c r="J58" s="13">
        <f t="shared" si="0"/>
        <v>-2.1869158266424313</v>
      </c>
      <c r="K58" s="10">
        <f>MAX(D$8,K57+J57*I$44/VLOOKUP(K57,E$47:G$254,3,TRUE))</f>
        <v>294.8201069655765</v>
      </c>
      <c r="L58" s="13">
        <f t="shared" si="1"/>
        <v>2.221719464346821</v>
      </c>
      <c r="M58" s="10">
        <f t="shared" si="11"/>
        <v>-12.07828053565318</v>
      </c>
      <c r="N58" s="10">
        <f t="shared" si="3"/>
        <v>289.9323241440135</v>
      </c>
      <c r="O58" s="13">
        <f t="shared" si="12"/>
        <v>-0.1256333292446925</v>
      </c>
      <c r="P58" s="13">
        <f t="shared" si="13"/>
        <v>0.029206283977519863</v>
      </c>
      <c r="Q58" s="13">
        <f t="shared" si="14"/>
        <v>0.005597353726869932</v>
      </c>
      <c r="R58" s="13">
        <f t="shared" si="4"/>
        <v>0.034803637704389795</v>
      </c>
      <c r="S58" s="13">
        <f t="shared" si="5"/>
        <v>0</v>
      </c>
    </row>
    <row r="59" spans="1:19" ht="12.75">
      <c r="A59">
        <f t="shared" si="6"/>
        <v>117</v>
      </c>
      <c r="B59" s="10">
        <f t="shared" si="7"/>
        <v>10</v>
      </c>
      <c r="C59" s="10">
        <f t="shared" si="8"/>
        <v>435.86</v>
      </c>
      <c r="E59" s="40">
        <f t="shared" si="2"/>
        <v>117</v>
      </c>
      <c r="G59" s="2">
        <f t="shared" si="9"/>
        <v>962.2065406515961</v>
      </c>
      <c r="I59" s="2">
        <f t="shared" si="10"/>
        <v>180</v>
      </c>
      <c r="J59" s="13">
        <f t="shared" si="0"/>
        <v>-2.3537708307372176</v>
      </c>
      <c r="K59" s="10">
        <f>MAX(D$8,K58+J58*I$44/VLOOKUP(K58,E$47:G$254,3,TRUE))</f>
        <v>294.78601476601875</v>
      </c>
      <c r="L59" s="13">
        <f t="shared" si="1"/>
        <v>2.395164213010461</v>
      </c>
      <c r="M59" s="10">
        <f t="shared" si="11"/>
        <v>-11.90483578698954</v>
      </c>
      <c r="N59" s="10">
        <f t="shared" si="3"/>
        <v>289.51665349739574</v>
      </c>
      <c r="O59" s="13">
        <f t="shared" si="12"/>
        <v>-0.13636879823093295</v>
      </c>
      <c r="P59" s="13">
        <f t="shared" si="13"/>
        <v>0.034735253175814294</v>
      </c>
      <c r="Q59" s="13">
        <f t="shared" si="14"/>
        <v>0.006658129097429404</v>
      </c>
      <c r="R59" s="13">
        <f t="shared" si="4"/>
        <v>0.0413933822732437</v>
      </c>
      <c r="S59" s="13">
        <f t="shared" si="5"/>
        <v>0</v>
      </c>
    </row>
    <row r="60" spans="1:19" ht="12.75">
      <c r="A60">
        <f t="shared" si="6"/>
        <v>118</v>
      </c>
      <c r="B60" s="10">
        <f t="shared" si="7"/>
        <v>10.833333333333334</v>
      </c>
      <c r="C60" s="10">
        <f t="shared" si="8"/>
        <v>435.86</v>
      </c>
      <c r="E60" s="40">
        <f t="shared" si="2"/>
        <v>118</v>
      </c>
      <c r="G60" s="2">
        <f t="shared" si="9"/>
        <v>962.2065406515961</v>
      </c>
      <c r="I60" s="2">
        <f t="shared" si="10"/>
        <v>195</v>
      </c>
      <c r="J60" s="13">
        <f t="shared" si="0"/>
        <v>-2.516229662587692</v>
      </c>
      <c r="K60" s="10">
        <f>MAX(D$8,K59+J59*I$44/VLOOKUP(K59,E$47:G$254,3,TRUE))</f>
        <v>294.7493214356688</v>
      </c>
      <c r="L60" s="13">
        <f t="shared" si="1"/>
        <v>2.564713423806366</v>
      </c>
      <c r="M60" s="10">
        <f t="shared" si="11"/>
        <v>-11.735286576193635</v>
      </c>
      <c r="N60" s="10">
        <f t="shared" si="3"/>
        <v>289.10695190329477</v>
      </c>
      <c r="O60" s="13">
        <f t="shared" si="12"/>
        <v>-0.1467733213999054</v>
      </c>
      <c r="P60" s="13">
        <f t="shared" si="13"/>
        <v>0.040683922826919044</v>
      </c>
      <c r="Q60" s="13">
        <f t="shared" si="14"/>
        <v>0.007799838391754715</v>
      </c>
      <c r="R60" s="13">
        <f t="shared" si="4"/>
        <v>0.04848376121867376</v>
      </c>
      <c r="S60" s="13">
        <f t="shared" si="5"/>
        <v>0</v>
      </c>
    </row>
    <row r="61" spans="1:19" ht="12.75">
      <c r="A61">
        <f t="shared" si="6"/>
        <v>119</v>
      </c>
      <c r="B61" s="10">
        <f t="shared" si="7"/>
        <v>11.666666666666666</v>
      </c>
      <c r="C61" s="10">
        <f t="shared" si="8"/>
        <v>435.86</v>
      </c>
      <c r="E61" s="40">
        <f t="shared" si="2"/>
        <v>119</v>
      </c>
      <c r="G61" s="2">
        <f t="shared" si="9"/>
        <v>962.2065406515961</v>
      </c>
      <c r="I61" s="2">
        <f t="shared" si="10"/>
        <v>210</v>
      </c>
      <c r="J61" s="13">
        <f t="shared" si="0"/>
        <v>-2.674398119692008</v>
      </c>
      <c r="K61" s="10">
        <f>MAX(D$8,K60+J60*I$44/VLOOKUP(K60,E$47:G$254,3,TRUE))</f>
        <v>294.71009550719685</v>
      </c>
      <c r="L61" s="13">
        <f t="shared" si="1"/>
        <v>2.7304591860602363</v>
      </c>
      <c r="M61" s="10">
        <f t="shared" si="11"/>
        <v>-11.519540813939763</v>
      </c>
      <c r="N61" s="10">
        <f t="shared" si="3"/>
        <v>288.70308529786433</v>
      </c>
      <c r="O61" s="13">
        <f t="shared" si="12"/>
        <v>-0.15690371388768654</v>
      </c>
      <c r="P61" s="13">
        <f t="shared" si="13"/>
        <v>0.04704071714554669</v>
      </c>
      <c r="Q61" s="13">
        <f t="shared" si="14"/>
        <v>0.009020349222681832</v>
      </c>
      <c r="R61" s="13">
        <f t="shared" si="4"/>
        <v>0.056061066368228524</v>
      </c>
      <c r="S61" s="13">
        <f t="shared" si="5"/>
        <v>0</v>
      </c>
    </row>
    <row r="62" spans="1:19" ht="12.75">
      <c r="A62">
        <f t="shared" si="6"/>
        <v>120</v>
      </c>
      <c r="B62" s="10">
        <f t="shared" si="7"/>
        <v>12.5</v>
      </c>
      <c r="C62" s="10">
        <f t="shared" si="8"/>
        <v>435.86</v>
      </c>
      <c r="E62" s="40">
        <f t="shared" si="2"/>
        <v>120</v>
      </c>
      <c r="G62" s="2">
        <f t="shared" si="9"/>
        <v>962.2065406515961</v>
      </c>
      <c r="I62" s="2">
        <f t="shared" si="10"/>
        <v>225</v>
      </c>
      <c r="J62" s="13">
        <f t="shared" si="0"/>
        <v>-2.827597352487387</v>
      </c>
      <c r="K62" s="10">
        <f>MAX(D$8,K61+J61*I$44/VLOOKUP(K61,E$47:G$254,3,TRUE))</f>
        <v>294.6684038639783</v>
      </c>
      <c r="L62" s="13">
        <f t="shared" si="1"/>
        <v>2.891709246125241</v>
      </c>
      <c r="M62" s="10">
        <f t="shared" si="11"/>
        <v>-11.358290753874758</v>
      </c>
      <c r="N62" s="10">
        <f t="shared" si="3"/>
        <v>288.3066435225028</v>
      </c>
      <c r="O62" s="13">
        <f t="shared" si="12"/>
        <v>-0.16676657287416674</v>
      </c>
      <c r="P62" s="13">
        <f t="shared" si="13"/>
        <v>0.053794313117159744</v>
      </c>
      <c r="Q62" s="13">
        <f t="shared" si="14"/>
        <v>0.0103175805206944</v>
      </c>
      <c r="R62" s="13">
        <f t="shared" si="4"/>
        <v>0.06411189363785415</v>
      </c>
      <c r="S62" s="13">
        <f t="shared" si="5"/>
        <v>0</v>
      </c>
    </row>
    <row r="63" spans="1:19" ht="12.75">
      <c r="A63">
        <f t="shared" si="6"/>
        <v>121</v>
      </c>
      <c r="B63" s="10">
        <f t="shared" si="7"/>
        <v>13.333333333333332</v>
      </c>
      <c r="C63" s="10">
        <f t="shared" si="8"/>
        <v>435.86</v>
      </c>
      <c r="E63" s="40">
        <f t="shared" si="2"/>
        <v>121</v>
      </c>
      <c r="G63" s="2">
        <f t="shared" si="9"/>
        <v>962.2065406515961</v>
      </c>
      <c r="I63" s="2">
        <f t="shared" si="10"/>
        <v>240</v>
      </c>
      <c r="J63" s="13">
        <f t="shared" si="0"/>
        <v>-2.9767305105568176</v>
      </c>
      <c r="K63" s="10">
        <f>MAX(D$8,K62+J62*I$44/VLOOKUP(K62,E$47:G$254,3,TRUE))</f>
        <v>294.6243239720888</v>
      </c>
      <c r="L63" s="13">
        <f t="shared" si="1"/>
        <v>3.0493512951038193</v>
      </c>
      <c r="M63" s="10">
        <f t="shared" si="11"/>
        <v>-11.15064870489618</v>
      </c>
      <c r="N63" s="10">
        <f t="shared" si="3"/>
        <v>287.9157511228604</v>
      </c>
      <c r="O63" s="13">
        <f t="shared" si="12"/>
        <v>-0.17631956755803913</v>
      </c>
      <c r="P63" s="13">
        <f t="shared" si="13"/>
        <v>0.060931662610385136</v>
      </c>
      <c r="Q63" s="13">
        <f t="shared" si="14"/>
        <v>0.011689121936616618</v>
      </c>
      <c r="R63" s="13">
        <f t="shared" si="4"/>
        <v>0.07262078454700176</v>
      </c>
      <c r="S63" s="13">
        <f t="shared" si="5"/>
        <v>0</v>
      </c>
    </row>
    <row r="64" spans="1:19" ht="12.75">
      <c r="A64">
        <f t="shared" si="6"/>
        <v>122</v>
      </c>
      <c r="B64" s="10">
        <f t="shared" si="7"/>
        <v>14.166666666666666</v>
      </c>
      <c r="C64" s="10">
        <f t="shared" si="8"/>
        <v>435.86</v>
      </c>
      <c r="E64" s="40">
        <f t="shared" si="2"/>
        <v>122</v>
      </c>
      <c r="G64" s="2">
        <f t="shared" si="9"/>
        <v>962.2065406515961</v>
      </c>
      <c r="I64" s="2">
        <f t="shared" si="10"/>
        <v>255</v>
      </c>
      <c r="J64" s="13">
        <f t="shared" si="0"/>
        <v>-3.121113441929747</v>
      </c>
      <c r="K64" s="10">
        <f>MAX(D$8,K63+J63*I$44/VLOOKUP(K63,E$47:G$254,3,TRUE))</f>
        <v>294.57791921825276</v>
      </c>
      <c r="L64" s="13">
        <f t="shared" si="1"/>
        <v>3.2026884327235514</v>
      </c>
      <c r="M64" s="10">
        <f t="shared" si="11"/>
        <v>-10.997311567276448</v>
      </c>
      <c r="N64" s="10">
        <f t="shared" si="3"/>
        <v>287.53200466626095</v>
      </c>
      <c r="O64" s="13">
        <f t="shared" si="12"/>
        <v>-0.18561901534417302</v>
      </c>
      <c r="P64" s="13">
        <f t="shared" si="13"/>
        <v>0.06844198959493066</v>
      </c>
      <c r="Q64" s="13">
        <f t="shared" si="14"/>
        <v>0.013133001198873959</v>
      </c>
      <c r="R64" s="13">
        <f t="shared" si="4"/>
        <v>0.08157499079380462</v>
      </c>
      <c r="S64" s="13">
        <f t="shared" si="5"/>
        <v>0</v>
      </c>
    </row>
    <row r="65" spans="1:19" ht="12.75">
      <c r="A65" s="14">
        <f t="shared" si="6"/>
        <v>123</v>
      </c>
      <c r="B65" s="14">
        <v>15</v>
      </c>
      <c r="C65" s="10">
        <f t="shared" si="8"/>
        <v>435.86</v>
      </c>
      <c r="E65" s="40">
        <f t="shared" si="2"/>
        <v>123</v>
      </c>
      <c r="G65" s="2">
        <f t="shared" si="9"/>
        <v>962.2065406515961</v>
      </c>
      <c r="I65" s="2">
        <f t="shared" si="10"/>
        <v>270</v>
      </c>
      <c r="J65" s="13">
        <f t="shared" si="0"/>
        <v>-3.2616441138647105</v>
      </c>
      <c r="K65" s="10">
        <f>MAX(D$8,K64+J64*I$44/VLOOKUP(K64,E$47:G$254,3,TRUE))</f>
        <v>294.5292636545551</v>
      </c>
      <c r="L65" s="13">
        <f t="shared" si="1"/>
        <v>3.352603813721502</v>
      </c>
      <c r="M65" s="10">
        <f t="shared" si="11"/>
        <v>-10.847396186278498</v>
      </c>
      <c r="N65" s="10">
        <f t="shared" si="3"/>
        <v>287.1535352643678</v>
      </c>
      <c r="O65" s="13">
        <f t="shared" si="12"/>
        <v>-0.1946222547906018</v>
      </c>
      <c r="P65" s="13">
        <f t="shared" si="13"/>
        <v>0.07631278567252178</v>
      </c>
      <c r="Q65" s="13">
        <f t="shared" si="14"/>
        <v>0.014646914184269695</v>
      </c>
      <c r="R65" s="13">
        <f t="shared" si="4"/>
        <v>0.09095969985679148</v>
      </c>
      <c r="S65" s="13">
        <f t="shared" si="5"/>
        <v>0</v>
      </c>
    </row>
    <row r="66" spans="1:19" ht="12.75">
      <c r="A66">
        <f t="shared" si="6"/>
        <v>124</v>
      </c>
      <c r="B66" s="10">
        <f>(A66-A$65)/(A$68-A$65)*(B$68-B$65)+B$65</f>
        <v>16.666666666666668</v>
      </c>
      <c r="C66" s="10">
        <f t="shared" si="8"/>
        <v>435.86</v>
      </c>
      <c r="E66" s="40">
        <f t="shared" si="2"/>
        <v>124</v>
      </c>
      <c r="G66" s="2">
        <f t="shared" si="9"/>
        <v>962.2065406515961</v>
      </c>
      <c r="I66" s="2">
        <f t="shared" si="10"/>
        <v>285</v>
      </c>
      <c r="J66" s="13">
        <f t="shared" si="0"/>
        <v>-3.3984154658613166</v>
      </c>
      <c r="K66" s="10">
        <f>MAX(D$8,K65+J65*I$44/VLOOKUP(K65,E$47:G$254,3,TRUE))</f>
        <v>294.4784173345178</v>
      </c>
      <c r="L66" s="13">
        <f t="shared" si="1"/>
        <v>3.499178261879091</v>
      </c>
      <c r="M66" s="10">
        <f t="shared" si="11"/>
        <v>-10.650821738120909</v>
      </c>
      <c r="N66" s="10">
        <f t="shared" si="3"/>
        <v>286.7802251583838</v>
      </c>
      <c r="O66" s="13">
        <f t="shared" si="12"/>
        <v>-0.20338528014917756</v>
      </c>
      <c r="P66" s="13">
        <f t="shared" si="13"/>
        <v>0.0845338036842842</v>
      </c>
      <c r="Q66" s="13">
        <f t="shared" si="14"/>
        <v>0.01622899233348996</v>
      </c>
      <c r="R66" s="13">
        <f t="shared" si="4"/>
        <v>0.10076279601777416</v>
      </c>
      <c r="S66" s="13">
        <f t="shared" si="5"/>
        <v>0</v>
      </c>
    </row>
    <row r="67" spans="1:19" ht="12.75">
      <c r="A67">
        <f t="shared" si="6"/>
        <v>125</v>
      </c>
      <c r="B67" s="10">
        <f>(A67-A$65)/(A$68-A$65)*(B$68-B$65)+B$65</f>
        <v>18.333333333333332</v>
      </c>
      <c r="C67" s="10">
        <f t="shared" si="8"/>
        <v>435.86</v>
      </c>
      <c r="E67" s="40">
        <f t="shared" si="2"/>
        <v>125</v>
      </c>
      <c r="G67" s="2">
        <f t="shared" si="9"/>
        <v>962.2065406515961</v>
      </c>
      <c r="I67" s="2">
        <f t="shared" si="10"/>
        <v>300</v>
      </c>
      <c r="J67" s="13">
        <f t="shared" si="0"/>
        <v>-3.530736086310681</v>
      </c>
      <c r="K67" s="10">
        <f>MAX(D$8,K66+J66*I$44/VLOOKUP(K66,E$47:G$254,3,TRUE))</f>
        <v>294.42543886281317</v>
      </c>
      <c r="L67" s="13">
        <f t="shared" si="1"/>
        <v>3.641708525344246</v>
      </c>
      <c r="M67" s="10">
        <f t="shared" si="11"/>
        <v>-10.508291474655755</v>
      </c>
      <c r="N67" s="10">
        <f t="shared" si="3"/>
        <v>286.4136801070558</v>
      </c>
      <c r="O67" s="13">
        <f t="shared" si="12"/>
        <v>-0.2119138868185928</v>
      </c>
      <c r="P67" s="13">
        <f t="shared" si="13"/>
        <v>0.09309502686553156</v>
      </c>
      <c r="Q67" s="13">
        <f t="shared" si="14"/>
        <v>0.01787741216803317</v>
      </c>
      <c r="R67" s="13">
        <f t="shared" si="4"/>
        <v>0.11097243903356473</v>
      </c>
      <c r="S67" s="13">
        <f t="shared" si="5"/>
        <v>0</v>
      </c>
    </row>
    <row r="68" spans="1:19" ht="12.75">
      <c r="A68" s="14">
        <f t="shared" si="6"/>
        <v>126</v>
      </c>
      <c r="B68" s="14">
        <v>20</v>
      </c>
      <c r="C68" s="10">
        <f t="shared" si="8"/>
        <v>435.86</v>
      </c>
      <c r="E68" s="40">
        <f t="shared" si="2"/>
        <v>126</v>
      </c>
      <c r="G68" s="2">
        <f t="shared" si="9"/>
        <v>962.2065406515961</v>
      </c>
      <c r="I68" s="2">
        <f t="shared" si="10"/>
        <v>315</v>
      </c>
      <c r="J68" s="13">
        <f t="shared" si="0"/>
        <v>-3.659496847170149</v>
      </c>
      <c r="K68" s="10">
        <f>MAX(D$8,K67+J67*I$44/VLOOKUP(K67,E$47:G$254,3,TRUE))</f>
        <v>294.3703976226457</v>
      </c>
      <c r="L68" s="13">
        <f t="shared" si="1"/>
        <v>3.781071558074157</v>
      </c>
      <c r="M68" s="10">
        <f t="shared" si="11"/>
        <v>-10.368928441925844</v>
      </c>
      <c r="N68" s="10">
        <f t="shared" si="3"/>
        <v>286.0520401948826</v>
      </c>
      <c r="O68" s="13">
        <f t="shared" si="12"/>
        <v>-0.22016496066976288</v>
      </c>
      <c r="P68" s="13">
        <f t="shared" si="13"/>
        <v>0.10198469606756086</v>
      </c>
      <c r="Q68" s="13">
        <f t="shared" si="14"/>
        <v>0.019590014836446974</v>
      </c>
      <c r="R68" s="13">
        <f t="shared" si="4"/>
        <v>0.12157471090400783</v>
      </c>
      <c r="S68" s="13">
        <f t="shared" si="5"/>
        <v>0</v>
      </c>
    </row>
    <row r="69" spans="1:19" ht="12.75">
      <c r="A69" s="40">
        <f>A68+0.2</f>
        <v>126.2</v>
      </c>
      <c r="B69" s="48">
        <f>(A69-A$68)/(A$82-A$68)*(B$82-B$68)+B$68</f>
        <v>20.571428571428584</v>
      </c>
      <c r="C69" s="10">
        <f aca="true" t="shared" si="15" ref="C69:C80">C68</f>
        <v>435.86</v>
      </c>
      <c r="E69" s="40">
        <f t="shared" si="2"/>
        <v>126.2</v>
      </c>
      <c r="G69" s="2">
        <f aca="true" t="shared" si="16" ref="G69:G80">G68</f>
        <v>962.2065406515961</v>
      </c>
      <c r="I69" s="2">
        <f aca="true" t="shared" si="17" ref="I69:I80">I68+I$44</f>
        <v>330</v>
      </c>
      <c r="J69" s="13">
        <f aca="true" t="shared" si="18" ref="J69:J80">(D$7-K69)*(1/D$13+1/D$14)+D$16*(D$19*D$21*D$17+D$20*D$22*D$18)*(D$7^4-K69^4)-(K69-N69)/D$12</f>
        <v>-3.784783759438204</v>
      </c>
      <c r="K69" s="10">
        <f>MAX(D$8,K68+J68*I$44/VLOOKUP(K68,E$47:G$254,3,TRUE))</f>
        <v>294.3133491092669</v>
      </c>
      <c r="L69" s="13">
        <f t="shared" si="1"/>
        <v>3.9173421303467326</v>
      </c>
      <c r="M69" s="10">
        <f t="shared" si="11"/>
        <v>-10.182657869653267</v>
      </c>
      <c r="N69" s="10">
        <f aca="true" t="shared" si="19" ref="N69:N80">N68+M68*I$44/VLOOKUP(N68,A$47:C$254,3,TRUE)</f>
        <v>285.69519642250407</v>
      </c>
      <c r="O69" s="13">
        <f t="shared" si="12"/>
        <v>-0.2281940535153808</v>
      </c>
      <c r="P69" s="13">
        <f t="shared" si="13"/>
        <v>0.11119329729897941</v>
      </c>
      <c r="Q69" s="13">
        <f t="shared" si="14"/>
        <v>0.021365073609549354</v>
      </c>
      <c r="R69" s="13">
        <f aca="true" t="shared" si="20" ref="R69:R80">(D$7-K69)*(1/D$13+1/D$14)+D$16*(D$19*D$21*D$17+D$20*D$22*D$18)*(D$7^4-K69^4)</f>
        <v>0.13255837090852876</v>
      </c>
      <c r="S69" s="13">
        <f aca="true" t="shared" si="21" ref="S69:S80">IF(K69=D$8,-J69,0)</f>
        <v>0</v>
      </c>
    </row>
    <row r="70" spans="1:19" ht="12.75">
      <c r="A70" s="40">
        <f aca="true" t="shared" si="22" ref="A70:A82">A69+0.2</f>
        <v>126.4</v>
      </c>
      <c r="B70" s="48">
        <f aca="true" t="shared" si="23" ref="B70:B81">(A70-A$68)/(A$82-A$68)*(B$82-B$68)+B$68</f>
        <v>21.142857142857167</v>
      </c>
      <c r="C70" s="10">
        <f t="shared" si="15"/>
        <v>435.86</v>
      </c>
      <c r="E70" s="40">
        <f t="shared" si="2"/>
        <v>126.4</v>
      </c>
      <c r="G70" s="2">
        <f t="shared" si="16"/>
        <v>962.2065406515961</v>
      </c>
      <c r="I70" s="2">
        <f t="shared" si="17"/>
        <v>345</v>
      </c>
      <c r="J70" s="13">
        <f t="shared" si="18"/>
        <v>-3.905898643310155</v>
      </c>
      <c r="K70" s="10">
        <f>MAX(D$8,K69+J69*I$44/VLOOKUP(K69,E$47:G$254,3,TRUE))</f>
        <v>294.25434747708806</v>
      </c>
      <c r="L70" s="13">
        <f t="shared" si="1"/>
        <v>4.049811080596958</v>
      </c>
      <c r="M70" s="10">
        <f t="shared" si="11"/>
        <v>-10.050188919403041</v>
      </c>
      <c r="N70" s="10">
        <f t="shared" si="19"/>
        <v>285.34476309977475</v>
      </c>
      <c r="O70" s="13">
        <f t="shared" si="12"/>
        <v>-0.23600652871527927</v>
      </c>
      <c r="P70" s="13">
        <f t="shared" si="13"/>
        <v>0.12071153380854358</v>
      </c>
      <c r="Q70" s="13">
        <f t="shared" si="14"/>
        <v>0.023200903478259143</v>
      </c>
      <c r="R70" s="13">
        <f t="shared" si="20"/>
        <v>0.14391243728680272</v>
      </c>
      <c r="S70" s="13">
        <f t="shared" si="21"/>
        <v>0</v>
      </c>
    </row>
    <row r="71" spans="1:19" ht="12.75">
      <c r="A71" s="40">
        <f t="shared" si="22"/>
        <v>126.60000000000001</v>
      </c>
      <c r="B71" s="48">
        <f t="shared" si="23"/>
        <v>21.71428571428575</v>
      </c>
      <c r="C71" s="10">
        <f t="shared" si="15"/>
        <v>435.86</v>
      </c>
      <c r="E71" s="40">
        <f t="shared" si="2"/>
        <v>126.60000000000001</v>
      </c>
      <c r="G71" s="2">
        <f t="shared" si="16"/>
        <v>962.2065406515961</v>
      </c>
      <c r="I71" s="2">
        <f t="shared" si="17"/>
        <v>360</v>
      </c>
      <c r="J71" s="13">
        <f t="shared" si="18"/>
        <v>-4.023725755778859</v>
      </c>
      <c r="K71" s="10">
        <f>MAX(D$8,K70+J70*I$44/VLOOKUP(K70,E$47:G$254,3,TRUE))</f>
        <v>294.1934577645634</v>
      </c>
      <c r="L71" s="13">
        <f t="shared" si="1"/>
        <v>4.179349593474368</v>
      </c>
      <c r="M71" s="10">
        <f t="shared" si="11"/>
        <v>-9.870650406525634</v>
      </c>
      <c r="N71" s="10">
        <f t="shared" si="19"/>
        <v>284.9988886589198</v>
      </c>
      <c r="O71" s="13">
        <f t="shared" si="12"/>
        <v>-0.24355885009867964</v>
      </c>
      <c r="P71" s="13">
        <f t="shared" si="13"/>
        <v>0.13052835691791084</v>
      </c>
      <c r="Q71" s="13">
        <f t="shared" si="14"/>
        <v>0.025095480777598142</v>
      </c>
      <c r="R71" s="13">
        <f t="shared" si="20"/>
        <v>0.15562383769550897</v>
      </c>
      <c r="S71" s="13">
        <f t="shared" si="21"/>
        <v>0</v>
      </c>
    </row>
    <row r="72" spans="1:19" ht="12.75">
      <c r="A72" s="40">
        <f t="shared" si="22"/>
        <v>126.80000000000001</v>
      </c>
      <c r="B72" s="48">
        <f t="shared" si="23"/>
        <v>22.28571428571433</v>
      </c>
      <c r="C72" s="10">
        <f t="shared" si="15"/>
        <v>435.86</v>
      </c>
      <c r="E72" s="40">
        <f t="shared" si="2"/>
        <v>126.80000000000001</v>
      </c>
      <c r="G72" s="2">
        <f t="shared" si="16"/>
        <v>962.2065406515961</v>
      </c>
      <c r="I72" s="2">
        <f t="shared" si="17"/>
        <v>375</v>
      </c>
      <c r="J72" s="13">
        <f t="shared" si="18"/>
        <v>-4.1375624968064875</v>
      </c>
      <c r="K72" s="10">
        <f>MAX(D$8,K71+J71*I$44/VLOOKUP(K71,E$47:G$254,3,TRUE))</f>
        <v>294.13073122531557</v>
      </c>
      <c r="L72" s="13">
        <f t="shared" si="1"/>
        <v>4.3052446543376535</v>
      </c>
      <c r="M72" s="10">
        <f t="shared" si="11"/>
        <v>-9.744755345662348</v>
      </c>
      <c r="N72" s="10">
        <f t="shared" si="19"/>
        <v>284.65919298577273</v>
      </c>
      <c r="O72" s="13">
        <f t="shared" si="12"/>
        <v>-0.2509061569912774</v>
      </c>
      <c r="P72" s="13">
        <f t="shared" si="13"/>
        <v>0.14063494677493057</v>
      </c>
      <c r="Q72" s="13">
        <f t="shared" si="14"/>
        <v>0.027047210756235607</v>
      </c>
      <c r="R72" s="13">
        <f t="shared" si="20"/>
        <v>0.1676821575311662</v>
      </c>
      <c r="S72" s="13">
        <f t="shared" si="21"/>
        <v>0</v>
      </c>
    </row>
    <row r="73" spans="1:19" ht="12.75">
      <c r="A73" s="40">
        <f t="shared" si="22"/>
        <v>127.00000000000001</v>
      </c>
      <c r="B73" s="48">
        <f t="shared" si="23"/>
        <v>22.857142857142914</v>
      </c>
      <c r="C73" s="10">
        <f t="shared" si="15"/>
        <v>435.86</v>
      </c>
      <c r="E73" s="40">
        <f t="shared" si="2"/>
        <v>127.00000000000001</v>
      </c>
      <c r="G73" s="2">
        <f t="shared" si="16"/>
        <v>962.2065406515961</v>
      </c>
      <c r="I73" s="2">
        <f t="shared" si="17"/>
        <v>390</v>
      </c>
      <c r="J73" s="13">
        <f t="shared" si="18"/>
        <v>-4.2482888033397055</v>
      </c>
      <c r="K73" s="10">
        <f>MAX(D$8,K72+J72*I$44/VLOOKUP(K72,E$47:G$254,3,TRUE))</f>
        <v>294.06623006591786</v>
      </c>
      <c r="L73" s="13">
        <f t="shared" si="1"/>
        <v>4.4283636863557065</v>
      </c>
      <c r="M73" s="10">
        <f t="shared" si="11"/>
        <v>-9.621636313644295</v>
      </c>
      <c r="N73" s="10">
        <f t="shared" si="19"/>
        <v>284.3238299559353</v>
      </c>
      <c r="O73" s="13">
        <f t="shared" si="12"/>
        <v>-0.2580046375908296</v>
      </c>
      <c r="P73" s="13">
        <f t="shared" si="13"/>
        <v>0.1510207251531187</v>
      </c>
      <c r="Q73" s="13">
        <f t="shared" si="14"/>
        <v>0.029054157862882426</v>
      </c>
      <c r="R73" s="13">
        <f t="shared" si="20"/>
        <v>0.18007488301600114</v>
      </c>
      <c r="S73" s="13">
        <f t="shared" si="21"/>
        <v>0</v>
      </c>
    </row>
    <row r="74" spans="1:19" ht="12.75">
      <c r="A74" s="40">
        <f t="shared" si="22"/>
        <v>127.20000000000002</v>
      </c>
      <c r="B74" s="48">
        <f t="shared" si="23"/>
        <v>23.428571428571498</v>
      </c>
      <c r="C74" s="10">
        <f t="shared" si="15"/>
        <v>435.86</v>
      </c>
      <c r="E74" s="40">
        <f t="shared" si="2"/>
        <v>127.20000000000002</v>
      </c>
      <c r="G74" s="2">
        <f t="shared" si="16"/>
        <v>962.2065406515961</v>
      </c>
      <c r="I74" s="2">
        <f t="shared" si="17"/>
        <v>405</v>
      </c>
      <c r="J74" s="13">
        <f t="shared" si="18"/>
        <v>-4.355980010917334</v>
      </c>
      <c r="K74" s="10">
        <f>MAX(D$8,K73+J73*I$44/VLOOKUP(K73,E$47:G$254,3,TRUE))</f>
        <v>294.00000277545803</v>
      </c>
      <c r="L74" s="13">
        <f t="shared" si="1"/>
        <v>4.548772155593987</v>
      </c>
      <c r="M74" s="10">
        <f t="shared" si="11"/>
        <v>-9.451227844406013</v>
      </c>
      <c r="N74" s="10">
        <f t="shared" si="19"/>
        <v>283.99270403315126</v>
      </c>
      <c r="O74" s="13">
        <f t="shared" si="12"/>
        <v>-0.2649091618393413</v>
      </c>
      <c r="P74" s="13">
        <f t="shared" si="13"/>
        <v>0.1616773313122171</v>
      </c>
      <c r="Q74" s="13">
        <f t="shared" si="14"/>
        <v>0.031114813364435303</v>
      </c>
      <c r="R74" s="13">
        <f t="shared" si="20"/>
        <v>0.1927921446766524</v>
      </c>
      <c r="S74" s="13">
        <f t="shared" si="21"/>
        <v>0</v>
      </c>
    </row>
    <row r="75" spans="1:19" ht="12.75">
      <c r="A75" s="40">
        <f t="shared" si="22"/>
        <v>127.40000000000002</v>
      </c>
      <c r="B75" s="48">
        <f t="shared" si="23"/>
        <v>24.00000000000008</v>
      </c>
      <c r="C75" s="10">
        <f t="shared" si="15"/>
        <v>435.86</v>
      </c>
      <c r="E75" s="40">
        <f t="shared" si="2"/>
        <v>127.40000000000002</v>
      </c>
      <c r="G75" s="2">
        <f t="shared" si="16"/>
        <v>962.2065406515961</v>
      </c>
      <c r="I75" s="2">
        <f t="shared" si="17"/>
        <v>420</v>
      </c>
      <c r="J75" s="13">
        <f t="shared" si="18"/>
        <v>-4.459927512475935</v>
      </c>
      <c r="K75" s="10">
        <f>MAX(D$8,K74+J74*I$44/VLOOKUP(K74,E$47:G$254,3,TRUE))</f>
        <v>293.9320966686054</v>
      </c>
      <c r="L75" s="13">
        <f t="shared" si="1"/>
        <v>4.665751817467609</v>
      </c>
      <c r="M75" s="10">
        <f t="shared" si="11"/>
        <v>-9.334248182532392</v>
      </c>
      <c r="N75" s="10">
        <f t="shared" si="19"/>
        <v>283.6674426701767</v>
      </c>
      <c r="O75" s="13">
        <f t="shared" si="12"/>
        <v>-0.2716244274104156</v>
      </c>
      <c r="P75" s="13">
        <f t="shared" si="13"/>
        <v>0.17259659992197238</v>
      </c>
      <c r="Q75" s="13">
        <f t="shared" si="14"/>
        <v>0.03322770506970172</v>
      </c>
      <c r="R75" s="13">
        <f t="shared" si="20"/>
        <v>0.2058243049916741</v>
      </c>
      <c r="S75" s="13">
        <f t="shared" si="21"/>
        <v>0</v>
      </c>
    </row>
    <row r="76" spans="1:19" ht="12.75">
      <c r="A76" s="40">
        <f t="shared" si="22"/>
        <v>127.60000000000002</v>
      </c>
      <c r="B76" s="48">
        <f t="shared" si="23"/>
        <v>24.571428571428665</v>
      </c>
      <c r="C76" s="10">
        <f t="shared" si="15"/>
        <v>435.86</v>
      </c>
      <c r="E76" s="40">
        <f t="shared" si="2"/>
        <v>127.60000000000002</v>
      </c>
      <c r="G76" s="2">
        <f t="shared" si="16"/>
        <v>962.2065406515961</v>
      </c>
      <c r="I76" s="2">
        <f t="shared" si="17"/>
        <v>435</v>
      </c>
      <c r="J76" s="13">
        <f t="shared" si="18"/>
        <v>-4.561005373808839</v>
      </c>
      <c r="K76" s="10">
        <f>MAX(D$8,K75+J75*I$44/VLOOKUP(K75,E$47:G$254,3,TRUE))</f>
        <v>293.86257010662445</v>
      </c>
      <c r="L76" s="13">
        <f t="shared" si="1"/>
        <v>4.780164989579754</v>
      </c>
      <c r="M76" s="10">
        <f t="shared" si="11"/>
        <v>-9.219835010420246</v>
      </c>
      <c r="N76" s="10">
        <f t="shared" si="19"/>
        <v>283.346207129549</v>
      </c>
      <c r="O76" s="13">
        <f t="shared" si="12"/>
        <v>-0.27810624792391536</v>
      </c>
      <c r="P76" s="13">
        <f t="shared" si="13"/>
        <v>0.1837685986971233</v>
      </c>
      <c r="Q76" s="13">
        <f t="shared" si="14"/>
        <v>0.03539101707379239</v>
      </c>
      <c r="R76" s="13">
        <f t="shared" si="20"/>
        <v>0.2191596157709157</v>
      </c>
      <c r="S76" s="13">
        <f t="shared" si="21"/>
        <v>0</v>
      </c>
    </row>
    <row r="77" spans="1:19" ht="12.75">
      <c r="A77" s="40">
        <f t="shared" si="22"/>
        <v>127.80000000000003</v>
      </c>
      <c r="B77" s="48">
        <f t="shared" si="23"/>
        <v>25.142857142857245</v>
      </c>
      <c r="C77" s="10">
        <f t="shared" si="15"/>
        <v>435.86</v>
      </c>
      <c r="E77" s="40">
        <f t="shared" si="2"/>
        <v>127.80000000000003</v>
      </c>
      <c r="G77" s="2">
        <f t="shared" si="16"/>
        <v>962.2065406515961</v>
      </c>
      <c r="I77" s="2">
        <f t="shared" si="17"/>
        <v>450</v>
      </c>
      <c r="J77" s="13">
        <f t="shared" si="18"/>
        <v>-4.659283200059526</v>
      </c>
      <c r="K77" s="10">
        <f>MAX(D$8,K76+J76*I$44/VLOOKUP(K76,E$47:G$254,3,TRUE))</f>
        <v>293.79146782482036</v>
      </c>
      <c r="L77" s="13">
        <f t="shared" si="1"/>
        <v>4.892072153899805</v>
      </c>
      <c r="M77" s="10">
        <f t="shared" si="11"/>
        <v>-9.107927846100196</v>
      </c>
      <c r="N77" s="10">
        <f t="shared" si="19"/>
        <v>283.0289090862408</v>
      </c>
      <c r="O77" s="13">
        <f t="shared" si="12"/>
        <v>-0.2844091272163496</v>
      </c>
      <c r="P77" s="13">
        <f t="shared" si="13"/>
        <v>0.1951855963981088</v>
      </c>
      <c r="Q77" s="13">
        <f t="shared" si="14"/>
        <v>0.037603357442169895</v>
      </c>
      <c r="R77" s="13">
        <f t="shared" si="20"/>
        <v>0.2327889538402787</v>
      </c>
      <c r="S77" s="13">
        <f t="shared" si="21"/>
        <v>0</v>
      </c>
    </row>
    <row r="78" spans="1:19" ht="12.75">
      <c r="A78" s="40">
        <f t="shared" si="22"/>
        <v>128.00000000000003</v>
      </c>
      <c r="B78" s="48">
        <f t="shared" si="23"/>
        <v>25.71428571428583</v>
      </c>
      <c r="C78" s="10">
        <f t="shared" si="15"/>
        <v>435.86</v>
      </c>
      <c r="E78" s="40">
        <f t="shared" si="2"/>
        <v>128.00000000000003</v>
      </c>
      <c r="G78" s="2">
        <f t="shared" si="16"/>
        <v>962.2065406515961</v>
      </c>
      <c r="I78" s="2">
        <f t="shared" si="17"/>
        <v>465</v>
      </c>
      <c r="J78" s="13">
        <f t="shared" si="18"/>
        <v>-4.754828940288616</v>
      </c>
      <c r="K78" s="10">
        <f>MAX(D$8,K77+J77*I$44/VLOOKUP(K77,E$47:G$254,3,TRUE))</f>
        <v>293.71883347341225</v>
      </c>
      <c r="L78" s="13">
        <f t="shared" si="1"/>
        <v>5.001532353053361</v>
      </c>
      <c r="M78" s="10">
        <f t="shared" si="11"/>
        <v>-8.94846764694664</v>
      </c>
      <c r="N78" s="10">
        <f t="shared" si="19"/>
        <v>282.71546229669485</v>
      </c>
      <c r="O78" s="13">
        <f t="shared" si="12"/>
        <v>-0.290537405632449</v>
      </c>
      <c r="P78" s="13">
        <f t="shared" si="13"/>
        <v>0.20684004476210058</v>
      </c>
      <c r="Q78" s="13">
        <f t="shared" si="14"/>
        <v>0.03986336800264457</v>
      </c>
      <c r="R78" s="13">
        <f t="shared" si="20"/>
        <v>0.24670341276474514</v>
      </c>
      <c r="S78" s="13">
        <f t="shared" si="21"/>
        <v>0</v>
      </c>
    </row>
    <row r="79" spans="1:19" ht="12.75">
      <c r="A79" s="40">
        <f t="shared" si="22"/>
        <v>128.20000000000002</v>
      </c>
      <c r="B79" s="48">
        <f t="shared" si="23"/>
        <v>26.285714285714374</v>
      </c>
      <c r="C79" s="10">
        <f t="shared" si="15"/>
        <v>435.86</v>
      </c>
      <c r="E79" s="40">
        <f t="shared" si="2"/>
        <v>128.20000000000002</v>
      </c>
      <c r="G79" s="2">
        <f t="shared" si="16"/>
        <v>962.2065406515961</v>
      </c>
      <c r="I79" s="2">
        <f t="shared" si="17"/>
        <v>480</v>
      </c>
      <c r="J79" s="13">
        <f t="shared" si="18"/>
        <v>-4.8469267734470405</v>
      </c>
      <c r="K79" s="10">
        <f>MAX(D$8,K78+J78*I$44/VLOOKUP(K78,E$47:G$254,3,TRUE))</f>
        <v>293.6447096433497</v>
      </c>
      <c r="L79" s="13">
        <f t="shared" si="1"/>
        <v>5.1078210718383</v>
      </c>
      <c r="M79" s="10">
        <f t="shared" si="11"/>
        <v>-8.8421789281617</v>
      </c>
      <c r="N79" s="10">
        <f t="shared" si="19"/>
        <v>282.40750328530544</v>
      </c>
      <c r="O79" s="13">
        <f t="shared" si="12"/>
        <v>-0.29649532025018743</v>
      </c>
      <c r="P79" s="13">
        <f t="shared" si="13"/>
        <v>0.21872457484916868</v>
      </c>
      <c r="Q79" s="13">
        <f t="shared" si="14"/>
        <v>0.04216972354209084</v>
      </c>
      <c r="R79" s="13">
        <f t="shared" si="20"/>
        <v>0.26089429839125955</v>
      </c>
      <c r="S79" s="13">
        <f t="shared" si="21"/>
        <v>0</v>
      </c>
    </row>
    <row r="80" spans="1:19" ht="12.75">
      <c r="A80" s="40">
        <f t="shared" si="22"/>
        <v>128.4</v>
      </c>
      <c r="B80" s="48">
        <f t="shared" si="23"/>
        <v>26.857142857142914</v>
      </c>
      <c r="C80" s="10">
        <f t="shared" si="15"/>
        <v>435.86</v>
      </c>
      <c r="E80" s="40">
        <f t="shared" si="2"/>
        <v>128.4</v>
      </c>
      <c r="G80" s="2">
        <f t="shared" si="16"/>
        <v>962.2065406515961</v>
      </c>
      <c r="I80" s="2">
        <f t="shared" si="17"/>
        <v>495</v>
      </c>
      <c r="J80" s="13">
        <f t="shared" si="18"/>
        <v>-4.936443714100055</v>
      </c>
      <c r="K80" s="10">
        <f>MAX(D$8,K79+J79*I$44/VLOOKUP(K79,E$47:G$254,3,TRUE))</f>
        <v>293.56915008463744</v>
      </c>
      <c r="L80" s="13">
        <f t="shared" si="1"/>
        <v>5.211794506450437</v>
      </c>
      <c r="M80" s="10">
        <f t="shared" si="11"/>
        <v>-8.738205493549561</v>
      </c>
      <c r="N80" s="10">
        <f t="shared" si="19"/>
        <v>282.1032021704465</v>
      </c>
      <c r="O80" s="13">
        <f t="shared" si="12"/>
        <v>-0.30223823484902823</v>
      </c>
      <c r="P80" s="13">
        <f t="shared" si="13"/>
        <v>0.2308300407158807</v>
      </c>
      <c r="Q80" s="13">
        <f t="shared" si="14"/>
        <v>0.0445207516345016</v>
      </c>
      <c r="R80" s="13">
        <f t="shared" si="20"/>
        <v>0.2753507923503823</v>
      </c>
      <c r="S80" s="13">
        <f t="shared" si="21"/>
        <v>0</v>
      </c>
    </row>
    <row r="81" spans="1:19" ht="12.75">
      <c r="A81" s="40">
        <f t="shared" si="22"/>
        <v>128.6</v>
      </c>
      <c r="B81" s="48">
        <f t="shared" si="23"/>
        <v>27.42857142857146</v>
      </c>
      <c r="C81" s="10">
        <f>C68</f>
        <v>435.86</v>
      </c>
      <c r="E81" s="40">
        <f t="shared" si="2"/>
        <v>128.6</v>
      </c>
      <c r="G81" s="2">
        <f>G68</f>
        <v>962.2065406515961</v>
      </c>
      <c r="I81" s="2">
        <f>I68+I$44</f>
        <v>330</v>
      </c>
      <c r="J81" s="13">
        <f t="shared" si="0"/>
        <v>-3.784783759438204</v>
      </c>
      <c r="K81" s="10">
        <f>MAX(D$8,K68+J68*I$44/VLOOKUP(K68,E$47:G$254,3,TRUE))</f>
        <v>294.3133491092669</v>
      </c>
      <c r="L81" s="13">
        <f t="shared" si="1"/>
        <v>3.9173421303467326</v>
      </c>
      <c r="M81" s="10">
        <f t="shared" si="11"/>
        <v>-10.182657869653267</v>
      </c>
      <c r="N81" s="10">
        <f>N68+M68*I$44/VLOOKUP(N68,A$47:C$254,3,TRUE)</f>
        <v>285.69519642250407</v>
      </c>
      <c r="O81" s="13">
        <f t="shared" si="12"/>
        <v>-0.2706178271379775</v>
      </c>
      <c r="P81" s="13">
        <f t="shared" si="13"/>
        <v>0.11119329729897941</v>
      </c>
      <c r="Q81" s="13">
        <f t="shared" si="14"/>
        <v>0.021365073609549354</v>
      </c>
      <c r="R81" s="13">
        <f t="shared" si="4"/>
        <v>0.13255837090852876</v>
      </c>
      <c r="S81" s="13">
        <f t="shared" si="5"/>
        <v>0</v>
      </c>
    </row>
    <row r="82" spans="1:19" ht="12.75">
      <c r="A82" s="14">
        <f t="shared" si="22"/>
        <v>128.79999999999998</v>
      </c>
      <c r="B82" s="24">
        <v>28</v>
      </c>
      <c r="C82" s="10">
        <f t="shared" si="8"/>
        <v>435.86</v>
      </c>
      <c r="E82" s="40">
        <f t="shared" si="2"/>
        <v>128.79999999999998</v>
      </c>
      <c r="G82" s="2">
        <f t="shared" si="9"/>
        <v>962.2065406515961</v>
      </c>
      <c r="I82" s="2">
        <f t="shared" si="10"/>
        <v>345</v>
      </c>
      <c r="J82" s="13">
        <f t="shared" si="0"/>
        <v>-3.905898643310155</v>
      </c>
      <c r="K82" s="10">
        <f>MAX(D$8,K81+J81*I$44/VLOOKUP(K81,E$47:G$254,3,TRUE))</f>
        <v>294.25434747708806</v>
      </c>
      <c r="L82" s="13">
        <f t="shared" si="1"/>
        <v>4.049811080596958</v>
      </c>
      <c r="M82" s="10">
        <f t="shared" si="11"/>
        <v>-10.050188919403041</v>
      </c>
      <c r="N82" s="10">
        <f aca="true" t="shared" si="24" ref="N82:N145">N81+M81*I$44/VLOOKUP(N81,A$47:C$254,3,TRUE)</f>
        <v>285.34476309977475</v>
      </c>
      <c r="O82" s="13">
        <f t="shared" si="12"/>
        <v>-0.23600652871527927</v>
      </c>
      <c r="P82" s="13">
        <f t="shared" si="13"/>
        <v>0.12071153380854358</v>
      </c>
      <c r="Q82" s="13">
        <f t="shared" si="14"/>
        <v>0.023200903478259143</v>
      </c>
      <c r="R82" s="13">
        <f t="shared" si="4"/>
        <v>0.14391243728680272</v>
      </c>
      <c r="S82" s="13">
        <f t="shared" si="5"/>
        <v>0</v>
      </c>
    </row>
    <row r="83" spans="1:19" ht="12.75">
      <c r="A83" s="14">
        <v>129</v>
      </c>
      <c r="B83" s="14">
        <v>29.5</v>
      </c>
      <c r="C83" s="10">
        <f t="shared" si="8"/>
        <v>435.86</v>
      </c>
      <c r="E83" s="40">
        <v>129</v>
      </c>
      <c r="G83" s="2">
        <f t="shared" si="9"/>
        <v>962.2065406515961</v>
      </c>
      <c r="I83" s="2">
        <f t="shared" si="10"/>
        <v>360</v>
      </c>
      <c r="J83" s="13">
        <f t="shared" si="0"/>
        <v>-4.023725755778859</v>
      </c>
      <c r="K83" s="10">
        <f>MAX(D$8,K82+J82*I$44/VLOOKUP(K82,E$47:G$254,3,TRUE))</f>
        <v>294.1934577645634</v>
      </c>
      <c r="L83" s="13">
        <f t="shared" si="1"/>
        <v>4.179349593474368</v>
      </c>
      <c r="M83" s="10">
        <f t="shared" si="11"/>
        <v>-9.870650406525634</v>
      </c>
      <c r="N83" s="10">
        <f t="shared" si="24"/>
        <v>284.9988886589198</v>
      </c>
      <c r="O83" s="13">
        <f t="shared" si="12"/>
        <v>-0.24355885009867964</v>
      </c>
      <c r="P83" s="13">
        <f t="shared" si="13"/>
        <v>0.13052835691791084</v>
      </c>
      <c r="Q83" s="13">
        <f t="shared" si="14"/>
        <v>0.025095480777598142</v>
      </c>
      <c r="R83" s="13">
        <f t="shared" si="4"/>
        <v>0.15562383769550897</v>
      </c>
      <c r="S83" s="13">
        <f t="shared" si="5"/>
        <v>0</v>
      </c>
    </row>
    <row r="84" spans="1:19" ht="12.75">
      <c r="A84" s="14">
        <f t="shared" si="6"/>
        <v>130</v>
      </c>
      <c r="B84" s="14">
        <v>30</v>
      </c>
      <c r="C84" s="10">
        <f t="shared" si="8"/>
        <v>435.86</v>
      </c>
      <c r="E84" s="40">
        <f aca="true" t="shared" si="25" ref="E84:E124">E83+1</f>
        <v>130</v>
      </c>
      <c r="G84" s="2">
        <f t="shared" si="9"/>
        <v>962.2065406515961</v>
      </c>
      <c r="I84" s="2">
        <f t="shared" si="10"/>
        <v>375</v>
      </c>
      <c r="J84" s="13">
        <f t="shared" si="0"/>
        <v>-4.1375624968064875</v>
      </c>
      <c r="K84" s="10">
        <f>MAX(D$8,K83+J83*I$44/VLOOKUP(K83,E$47:G$254,3,TRUE))</f>
        <v>294.13073122531557</v>
      </c>
      <c r="L84" s="13">
        <f t="shared" si="1"/>
        <v>4.3052446543376535</v>
      </c>
      <c r="M84" s="10">
        <f t="shared" si="11"/>
        <v>-9.744755345662348</v>
      </c>
      <c r="N84" s="10">
        <f t="shared" si="24"/>
        <v>284.65919298577273</v>
      </c>
      <c r="O84" s="13">
        <f t="shared" si="12"/>
        <v>-0.2509061569912774</v>
      </c>
      <c r="P84" s="13">
        <f t="shared" si="13"/>
        <v>0.14063494677493057</v>
      </c>
      <c r="Q84" s="13">
        <f t="shared" si="14"/>
        <v>0.027047210756235607</v>
      </c>
      <c r="R84" s="13">
        <f t="shared" si="4"/>
        <v>0.1676821575311662</v>
      </c>
      <c r="S84" s="13">
        <f t="shared" si="5"/>
        <v>0</v>
      </c>
    </row>
    <row r="85" spans="1:19" ht="12.75">
      <c r="A85" s="14">
        <f t="shared" si="6"/>
        <v>131</v>
      </c>
      <c r="B85" s="24">
        <v>30</v>
      </c>
      <c r="C85" s="10">
        <f t="shared" si="8"/>
        <v>435.86</v>
      </c>
      <c r="E85" s="40">
        <f t="shared" si="25"/>
        <v>131</v>
      </c>
      <c r="G85" s="2">
        <f t="shared" si="9"/>
        <v>962.2065406515961</v>
      </c>
      <c r="I85" s="2">
        <f t="shared" si="10"/>
        <v>390</v>
      </c>
      <c r="J85" s="13">
        <f t="shared" si="0"/>
        <v>-4.2482888033397055</v>
      </c>
      <c r="K85" s="10">
        <f>MAX(D$8,K84+J84*I$44/VLOOKUP(K84,E$47:G$254,3,TRUE))</f>
        <v>294.06623006591786</v>
      </c>
      <c r="L85" s="13">
        <f t="shared" si="1"/>
        <v>4.4283636863557065</v>
      </c>
      <c r="M85" s="10">
        <f t="shared" si="11"/>
        <v>-9.621636313644295</v>
      </c>
      <c r="N85" s="10">
        <f t="shared" si="24"/>
        <v>284.3238299559353</v>
      </c>
      <c r="O85" s="13">
        <f t="shared" si="12"/>
        <v>-0.2580046375908296</v>
      </c>
      <c r="P85" s="13">
        <f t="shared" si="13"/>
        <v>0.1510207251531187</v>
      </c>
      <c r="Q85" s="13">
        <f t="shared" si="14"/>
        <v>0.029054157862882426</v>
      </c>
      <c r="R85" s="13">
        <f t="shared" si="4"/>
        <v>0.18007488301600114</v>
      </c>
      <c r="S85" s="13">
        <f t="shared" si="5"/>
        <v>0</v>
      </c>
    </row>
    <row r="86" spans="1:19" ht="12.75">
      <c r="A86" s="14">
        <f t="shared" si="6"/>
        <v>132</v>
      </c>
      <c r="B86" s="24">
        <v>29.8</v>
      </c>
      <c r="C86" s="10">
        <f t="shared" si="8"/>
        <v>435.86</v>
      </c>
      <c r="E86" s="40">
        <f t="shared" si="25"/>
        <v>132</v>
      </c>
      <c r="G86" s="2">
        <f t="shared" si="9"/>
        <v>962.2065406515961</v>
      </c>
      <c r="I86" s="2">
        <f t="shared" si="10"/>
        <v>405</v>
      </c>
      <c r="J86" s="13">
        <f t="shared" si="0"/>
        <v>-4.355980010917334</v>
      </c>
      <c r="K86" s="10">
        <f>MAX(D$8,K85+J85*I$44/VLOOKUP(K85,E$47:G$254,3,TRUE))</f>
        <v>294.00000277545803</v>
      </c>
      <c r="L86" s="13">
        <f t="shared" si="1"/>
        <v>4.548772155593987</v>
      </c>
      <c r="M86" s="10">
        <f t="shared" si="11"/>
        <v>-9.451227844406013</v>
      </c>
      <c r="N86" s="10">
        <f t="shared" si="24"/>
        <v>283.99270403315126</v>
      </c>
      <c r="O86" s="13">
        <f t="shared" si="12"/>
        <v>-0.2649091618393413</v>
      </c>
      <c r="P86" s="13">
        <f t="shared" si="13"/>
        <v>0.1616773313122171</v>
      </c>
      <c r="Q86" s="13">
        <f t="shared" si="14"/>
        <v>0.031114813364435303</v>
      </c>
      <c r="R86" s="13">
        <f t="shared" si="4"/>
        <v>0.1927921446766524</v>
      </c>
      <c r="S86" s="13">
        <f t="shared" si="5"/>
        <v>0</v>
      </c>
    </row>
    <row r="87" spans="1:19" ht="12.75">
      <c r="A87" s="14">
        <f t="shared" si="6"/>
        <v>133</v>
      </c>
      <c r="B87" s="14">
        <v>29.5</v>
      </c>
      <c r="C87" s="10">
        <f t="shared" si="8"/>
        <v>435.86</v>
      </c>
      <c r="E87" s="40">
        <f t="shared" si="25"/>
        <v>133</v>
      </c>
      <c r="G87" s="2">
        <f t="shared" si="9"/>
        <v>962.2065406515961</v>
      </c>
      <c r="I87" s="2">
        <f t="shared" si="10"/>
        <v>420</v>
      </c>
      <c r="J87" s="13">
        <f t="shared" si="0"/>
        <v>-4.459927512475935</v>
      </c>
      <c r="K87" s="10">
        <f>MAX(D$8,K86+J86*I$44/VLOOKUP(K86,E$47:G$254,3,TRUE))</f>
        <v>293.9320966686054</v>
      </c>
      <c r="L87" s="13">
        <f t="shared" si="1"/>
        <v>4.665751817467609</v>
      </c>
      <c r="M87" s="10">
        <f t="shared" si="11"/>
        <v>-9.334248182532392</v>
      </c>
      <c r="N87" s="10">
        <f t="shared" si="24"/>
        <v>283.6674426701767</v>
      </c>
      <c r="O87" s="13">
        <f t="shared" si="12"/>
        <v>-0.2716244274104156</v>
      </c>
      <c r="P87" s="13">
        <f t="shared" si="13"/>
        <v>0.17259659992197238</v>
      </c>
      <c r="Q87" s="13">
        <f t="shared" si="14"/>
        <v>0.03322770506970172</v>
      </c>
      <c r="R87" s="13">
        <f t="shared" si="4"/>
        <v>0.2058243049916741</v>
      </c>
      <c r="S87" s="13">
        <f t="shared" si="5"/>
        <v>0</v>
      </c>
    </row>
    <row r="88" spans="1:19" ht="12.75">
      <c r="A88">
        <f t="shared" si="6"/>
        <v>134</v>
      </c>
      <c r="B88" s="10">
        <f>(A88-A$87)/(A$102-A$87)*(B$102-B$87)+B$87</f>
        <v>29.2</v>
      </c>
      <c r="C88" s="10">
        <f t="shared" si="8"/>
        <v>435.86</v>
      </c>
      <c r="E88">
        <f t="shared" si="25"/>
        <v>134</v>
      </c>
      <c r="G88" s="2">
        <f t="shared" si="9"/>
        <v>962.2065406515961</v>
      </c>
      <c r="I88" s="2">
        <f t="shared" si="10"/>
        <v>435</v>
      </c>
      <c r="J88" s="13">
        <f t="shared" si="0"/>
        <v>-4.561005373808839</v>
      </c>
      <c r="K88" s="10">
        <f>MAX(D$8,K87+J87*I$44/VLOOKUP(K87,E$47:G$254,3,TRUE))</f>
        <v>293.86257010662445</v>
      </c>
      <c r="L88" s="13">
        <f t="shared" si="1"/>
        <v>4.780164989579754</v>
      </c>
      <c r="M88" s="10">
        <f t="shared" si="11"/>
        <v>-9.219835010420246</v>
      </c>
      <c r="N88" s="10">
        <f t="shared" si="24"/>
        <v>283.346207129549</v>
      </c>
      <c r="O88" s="13">
        <f t="shared" si="12"/>
        <v>-0.27810624792391536</v>
      </c>
      <c r="P88" s="13">
        <f t="shared" si="13"/>
        <v>0.1837685986971233</v>
      </c>
      <c r="Q88" s="13">
        <f t="shared" si="14"/>
        <v>0.03539101707379239</v>
      </c>
      <c r="R88" s="13">
        <f t="shared" si="4"/>
        <v>0.2191596157709157</v>
      </c>
      <c r="S88" s="13">
        <f t="shared" si="5"/>
        <v>0</v>
      </c>
    </row>
    <row r="89" spans="1:19" ht="12.75">
      <c r="A89">
        <f t="shared" si="6"/>
        <v>135</v>
      </c>
      <c r="B89" s="10">
        <f aca="true" t="shared" si="26" ref="B89:B101">(A89-A$87)/(A$102-A$87)*(B$102-B$87)+B$87</f>
        <v>28.9</v>
      </c>
      <c r="C89" s="10">
        <f t="shared" si="8"/>
        <v>435.86</v>
      </c>
      <c r="E89">
        <f t="shared" si="25"/>
        <v>135</v>
      </c>
      <c r="G89" s="2">
        <f t="shared" si="9"/>
        <v>962.2065406515961</v>
      </c>
      <c r="I89" s="2">
        <f t="shared" si="10"/>
        <v>450</v>
      </c>
      <c r="J89" s="13">
        <f t="shared" si="0"/>
        <v>-4.659283200059526</v>
      </c>
      <c r="K89" s="10">
        <f>MAX(D$8,K88+J88*I$44/VLOOKUP(K88,E$47:G$254,3,TRUE))</f>
        <v>293.79146782482036</v>
      </c>
      <c r="L89" s="13">
        <f t="shared" si="1"/>
        <v>4.892072153899805</v>
      </c>
      <c r="M89" s="10">
        <f t="shared" si="11"/>
        <v>-9.107927846100196</v>
      </c>
      <c r="N89" s="10">
        <f t="shared" si="24"/>
        <v>283.0289090862408</v>
      </c>
      <c r="O89" s="13">
        <f t="shared" si="12"/>
        <v>-0.2844091272163496</v>
      </c>
      <c r="P89" s="13">
        <f t="shared" si="13"/>
        <v>0.1951855963981088</v>
      </c>
      <c r="Q89" s="13">
        <f t="shared" si="14"/>
        <v>0.037603357442169895</v>
      </c>
      <c r="R89" s="13">
        <f t="shared" si="4"/>
        <v>0.2327889538402787</v>
      </c>
      <c r="S89" s="13">
        <f t="shared" si="5"/>
        <v>0</v>
      </c>
    </row>
    <row r="90" spans="1:19" ht="12.75">
      <c r="A90">
        <f t="shared" si="6"/>
        <v>136</v>
      </c>
      <c r="B90" s="10">
        <f t="shared" si="26"/>
        <v>28.6</v>
      </c>
      <c r="C90" s="10">
        <f t="shared" si="8"/>
        <v>435.86</v>
      </c>
      <c r="E90">
        <f t="shared" si="25"/>
        <v>136</v>
      </c>
      <c r="G90" s="2">
        <f t="shared" si="9"/>
        <v>962.2065406515961</v>
      </c>
      <c r="I90" s="2">
        <f t="shared" si="10"/>
        <v>465</v>
      </c>
      <c r="J90" s="13">
        <f t="shared" si="0"/>
        <v>-4.754828940288616</v>
      </c>
      <c r="K90" s="10">
        <f>MAX(D$8,K89+J89*I$44/VLOOKUP(K89,E$47:G$254,3,TRUE))</f>
        <v>293.71883347341225</v>
      </c>
      <c r="L90" s="13">
        <f t="shared" si="1"/>
        <v>5.001532353053361</v>
      </c>
      <c r="M90" s="10">
        <f t="shared" si="11"/>
        <v>-8.94846764694664</v>
      </c>
      <c r="N90" s="10">
        <f t="shared" si="24"/>
        <v>282.71546229669485</v>
      </c>
      <c r="O90" s="13">
        <f t="shared" si="12"/>
        <v>-0.290537405632449</v>
      </c>
      <c r="P90" s="13">
        <f t="shared" si="13"/>
        <v>0.20684004476210058</v>
      </c>
      <c r="Q90" s="13">
        <f t="shared" si="14"/>
        <v>0.03986336800264457</v>
      </c>
      <c r="R90" s="13">
        <f t="shared" si="4"/>
        <v>0.24670341276474514</v>
      </c>
      <c r="S90" s="13">
        <f t="shared" si="5"/>
        <v>0</v>
      </c>
    </row>
    <row r="91" spans="1:19" ht="12.75">
      <c r="A91">
        <f t="shared" si="6"/>
        <v>137</v>
      </c>
      <c r="B91" s="10">
        <f t="shared" si="26"/>
        <v>28.3</v>
      </c>
      <c r="C91" s="10">
        <f t="shared" si="8"/>
        <v>435.86</v>
      </c>
      <c r="E91">
        <f t="shared" si="25"/>
        <v>137</v>
      </c>
      <c r="G91" s="2">
        <f t="shared" si="9"/>
        <v>962.2065406515961</v>
      </c>
      <c r="I91" s="2">
        <f t="shared" si="10"/>
        <v>480</v>
      </c>
      <c r="J91" s="13">
        <f t="shared" si="0"/>
        <v>-4.8469267734470405</v>
      </c>
      <c r="K91" s="10">
        <f>MAX(D$8,K90+J90*I$44/VLOOKUP(K90,E$47:G$254,3,TRUE))</f>
        <v>293.6447096433497</v>
      </c>
      <c r="L91" s="13">
        <f t="shared" si="1"/>
        <v>5.1078210718383</v>
      </c>
      <c r="M91" s="10">
        <f t="shared" si="11"/>
        <v>-8.8421789281617</v>
      </c>
      <c r="N91" s="10">
        <f t="shared" si="24"/>
        <v>282.40750328530544</v>
      </c>
      <c r="O91" s="13">
        <f t="shared" si="12"/>
        <v>-0.29649532025018743</v>
      </c>
      <c r="P91" s="13">
        <f t="shared" si="13"/>
        <v>0.21872457484916868</v>
      </c>
      <c r="Q91" s="13">
        <f t="shared" si="14"/>
        <v>0.04216972354209084</v>
      </c>
      <c r="R91" s="13">
        <f t="shared" si="4"/>
        <v>0.26089429839125955</v>
      </c>
      <c r="S91" s="13">
        <f t="shared" si="5"/>
        <v>0</v>
      </c>
    </row>
    <row r="92" spans="1:19" ht="12.75">
      <c r="A92">
        <f t="shared" si="6"/>
        <v>138</v>
      </c>
      <c r="B92" s="10">
        <f t="shared" si="26"/>
        <v>28</v>
      </c>
      <c r="C92" s="10">
        <f t="shared" si="8"/>
        <v>435.86</v>
      </c>
      <c r="E92">
        <f t="shared" si="25"/>
        <v>138</v>
      </c>
      <c r="G92" s="2">
        <f t="shared" si="9"/>
        <v>962.2065406515961</v>
      </c>
      <c r="I92" s="2">
        <f t="shared" si="10"/>
        <v>495</v>
      </c>
      <c r="J92" s="13">
        <f t="shared" si="0"/>
        <v>-4.936443714100055</v>
      </c>
      <c r="K92" s="10">
        <f>MAX(D$8,K91+J91*I$44/VLOOKUP(K91,E$47:G$254,3,TRUE))</f>
        <v>293.56915008463744</v>
      </c>
      <c r="L92" s="13">
        <f t="shared" si="1"/>
        <v>5.211794506450437</v>
      </c>
      <c r="M92" s="10">
        <f t="shared" si="11"/>
        <v>-8.738205493549561</v>
      </c>
      <c r="N92" s="10">
        <f t="shared" si="24"/>
        <v>282.1032021704465</v>
      </c>
      <c r="O92" s="13">
        <f t="shared" si="12"/>
        <v>-0.30223823484902823</v>
      </c>
      <c r="P92" s="13">
        <f t="shared" si="13"/>
        <v>0.2308300407158807</v>
      </c>
      <c r="Q92" s="13">
        <f t="shared" si="14"/>
        <v>0.0445207516345016</v>
      </c>
      <c r="R92" s="13">
        <f t="shared" si="4"/>
        <v>0.2753507923503823</v>
      </c>
      <c r="S92" s="13">
        <f t="shared" si="5"/>
        <v>0</v>
      </c>
    </row>
    <row r="93" spans="1:19" ht="12.75">
      <c r="A93">
        <f t="shared" si="6"/>
        <v>139</v>
      </c>
      <c r="B93" s="10">
        <f t="shared" si="26"/>
        <v>27.7</v>
      </c>
      <c r="C93" s="10">
        <f t="shared" si="8"/>
        <v>435.86</v>
      </c>
      <c r="E93">
        <f t="shared" si="25"/>
        <v>139</v>
      </c>
      <c r="G93" s="2">
        <f t="shared" si="9"/>
        <v>962.2065406515961</v>
      </c>
      <c r="I93" s="2">
        <f t="shared" si="10"/>
        <v>510</v>
      </c>
      <c r="J93" s="13">
        <f t="shared" si="0"/>
        <v>-5.02344248671866</v>
      </c>
      <c r="K93" s="10">
        <f>MAX(D$8,K92+J92*I$44/VLOOKUP(K92,E$47:G$254,3,TRUE))</f>
        <v>293.49219503124385</v>
      </c>
      <c r="L93" s="13">
        <f t="shared" si="1"/>
        <v>5.313507163174155</v>
      </c>
      <c r="M93" s="10">
        <f t="shared" si="11"/>
        <v>-8.586492836825846</v>
      </c>
      <c r="N93" s="10">
        <f t="shared" si="24"/>
        <v>281.8024792722607</v>
      </c>
      <c r="O93" s="13">
        <f t="shared" si="12"/>
        <v>-0.3078202135743595</v>
      </c>
      <c r="P93" s="13">
        <f t="shared" si="13"/>
        <v>0.24314947605150933</v>
      </c>
      <c r="Q93" s="13">
        <f t="shared" si="14"/>
        <v>0.04691520040398536</v>
      </c>
      <c r="R93" s="13">
        <f t="shared" si="4"/>
        <v>0.2900646764554947</v>
      </c>
      <c r="S93" s="13">
        <f t="shared" si="5"/>
        <v>0</v>
      </c>
    </row>
    <row r="94" spans="1:19" ht="12.75">
      <c r="A94">
        <f t="shared" si="6"/>
        <v>140</v>
      </c>
      <c r="B94" s="10">
        <f t="shared" si="26"/>
        <v>27.4</v>
      </c>
      <c r="C94" s="10">
        <f t="shared" si="8"/>
        <v>435.86</v>
      </c>
      <c r="E94">
        <f t="shared" si="25"/>
        <v>140</v>
      </c>
      <c r="G94" s="2">
        <f t="shared" si="9"/>
        <v>962.2065406515961</v>
      </c>
      <c r="I94" s="2">
        <f t="shared" si="10"/>
        <v>525</v>
      </c>
      <c r="J94" s="13">
        <f t="shared" si="0"/>
        <v>-5.107202168093645</v>
      </c>
      <c r="K94" s="10">
        <f>MAX(D$8,K93+J93*I$44/VLOOKUP(K93,E$47:G$254,3,TRUE))</f>
        <v>293.41388373931505</v>
      </c>
      <c r="L94" s="13">
        <f t="shared" si="1"/>
        <v>5.412230098449775</v>
      </c>
      <c r="M94" s="10">
        <f t="shared" si="11"/>
        <v>-8.487769901550227</v>
      </c>
      <c r="N94" s="10">
        <f t="shared" si="24"/>
        <v>281.50697752272555</v>
      </c>
      <c r="O94" s="13">
        <f t="shared" si="12"/>
        <v>-0.31324516771519484</v>
      </c>
      <c r="P94" s="13">
        <f t="shared" si="13"/>
        <v>0.2556760819566378</v>
      </c>
      <c r="Q94" s="13">
        <f t="shared" si="14"/>
        <v>0.049351848399491985</v>
      </c>
      <c r="R94" s="13">
        <f t="shared" si="4"/>
        <v>0.3050279303561298</v>
      </c>
      <c r="S94" s="13">
        <f t="shared" si="5"/>
        <v>0</v>
      </c>
    </row>
    <row r="95" spans="1:19" ht="12.75">
      <c r="A95">
        <f t="shared" si="6"/>
        <v>141</v>
      </c>
      <c r="B95" s="10">
        <f t="shared" si="26"/>
        <v>27.1</v>
      </c>
      <c r="C95" s="10">
        <f t="shared" si="8"/>
        <v>435.86</v>
      </c>
      <c r="E95">
        <f t="shared" si="25"/>
        <v>141</v>
      </c>
      <c r="G95" s="2">
        <f t="shared" si="9"/>
        <v>962.2065406515961</v>
      </c>
      <c r="I95" s="2">
        <f t="shared" si="10"/>
        <v>540</v>
      </c>
      <c r="J95" s="13">
        <f t="shared" si="0"/>
        <v>-5.188584785605523</v>
      </c>
      <c r="K95" s="10">
        <f>MAX(D$8,K94+J94*I$44/VLOOKUP(K94,E$47:G$254,3,TRUE))</f>
        <v>293.3342667035906</v>
      </c>
      <c r="L95" s="13">
        <f t="shared" si="1"/>
        <v>5.508815185542345</v>
      </c>
      <c r="M95" s="10">
        <f t="shared" si="11"/>
        <v>-8.391184814457656</v>
      </c>
      <c r="N95" s="10">
        <f t="shared" si="24"/>
        <v>281.2148732953974</v>
      </c>
      <c r="O95" s="13">
        <f t="shared" si="12"/>
        <v>-0.31846814289792746</v>
      </c>
      <c r="P95" s="13">
        <f t="shared" si="13"/>
        <v>0.26840127545455733</v>
      </c>
      <c r="Q95" s="13">
        <f t="shared" si="14"/>
        <v>0.05182912448226461</v>
      </c>
      <c r="R95" s="13">
        <f t="shared" si="4"/>
        <v>0.32023039993682195</v>
      </c>
      <c r="S95" s="13">
        <f t="shared" si="5"/>
        <v>0</v>
      </c>
    </row>
    <row r="96" spans="1:19" ht="12.75">
      <c r="A96">
        <f t="shared" si="6"/>
        <v>142</v>
      </c>
      <c r="B96" s="10">
        <f t="shared" si="26"/>
        <v>26.8</v>
      </c>
      <c r="C96" s="10">
        <f t="shared" si="8"/>
        <v>435.86</v>
      </c>
      <c r="E96">
        <f t="shared" si="25"/>
        <v>142</v>
      </c>
      <c r="G96" s="2">
        <f t="shared" si="9"/>
        <v>962.2065406515961</v>
      </c>
      <c r="I96" s="2">
        <f t="shared" si="10"/>
        <v>555</v>
      </c>
      <c r="J96" s="13">
        <f t="shared" si="0"/>
        <v>-5.267648198112161</v>
      </c>
      <c r="K96" s="10">
        <f>MAX(D$8,K95+J95*I$44/VLOOKUP(K95,E$47:G$254,3,TRUE))</f>
        <v>293.25338098051975</v>
      </c>
      <c r="L96" s="13">
        <f t="shared" si="1"/>
        <v>5.603312710768555</v>
      </c>
      <c r="M96" s="10">
        <f t="shared" si="11"/>
        <v>-8.246687289231446</v>
      </c>
      <c r="N96" s="10">
        <f t="shared" si="24"/>
        <v>280.92609301682893</v>
      </c>
      <c r="O96" s="13">
        <f t="shared" si="12"/>
        <v>-0.32354289228328525</v>
      </c>
      <c r="P96" s="13">
        <f t="shared" si="13"/>
        <v>0.28131863701179655</v>
      </c>
      <c r="Q96" s="13">
        <f t="shared" si="14"/>
        <v>0.054345875644597835</v>
      </c>
      <c r="R96" s="13">
        <f t="shared" si="4"/>
        <v>0.3356645126563944</v>
      </c>
      <c r="S96" s="13">
        <f t="shared" si="5"/>
        <v>0</v>
      </c>
    </row>
    <row r="97" spans="1:19" ht="12.75">
      <c r="A97">
        <f t="shared" si="6"/>
        <v>143</v>
      </c>
      <c r="B97" s="10">
        <f t="shared" si="26"/>
        <v>26.5</v>
      </c>
      <c r="C97" s="10">
        <f t="shared" si="8"/>
        <v>435.86</v>
      </c>
      <c r="E97">
        <f t="shared" si="25"/>
        <v>143</v>
      </c>
      <c r="G97" s="2">
        <f t="shared" si="9"/>
        <v>962.2065406515961</v>
      </c>
      <c r="I97" s="2">
        <f t="shared" si="10"/>
        <v>570</v>
      </c>
      <c r="J97" s="13">
        <f t="shared" si="0"/>
        <v>-5.34366673110145</v>
      </c>
      <c r="K97" s="10">
        <f>MAX(D$8,K96+J96*I$44/VLOOKUP(K96,E$47:G$254,3,TRUE))</f>
        <v>293.17126272458046</v>
      </c>
      <c r="L97" s="13">
        <f t="shared" si="1"/>
        <v>5.69498961109182</v>
      </c>
      <c r="M97" s="10">
        <f t="shared" si="11"/>
        <v>-8.15501038890818</v>
      </c>
      <c r="N97" s="10">
        <f t="shared" si="24"/>
        <v>280.64228558017845</v>
      </c>
      <c r="O97" s="13">
        <f t="shared" si="12"/>
        <v>-0.32847302375716936</v>
      </c>
      <c r="P97" s="13">
        <f t="shared" si="13"/>
        <v>0.2944219030468319</v>
      </c>
      <c r="Q97" s="13">
        <f t="shared" si="14"/>
        <v>0.05690097694353826</v>
      </c>
      <c r="R97" s="13">
        <f t="shared" si="4"/>
        <v>0.35132287999037015</v>
      </c>
      <c r="S97" s="13">
        <f t="shared" si="5"/>
        <v>0</v>
      </c>
    </row>
    <row r="98" spans="1:19" ht="12.75">
      <c r="A98">
        <f t="shared" si="6"/>
        <v>144</v>
      </c>
      <c r="B98" s="10">
        <f t="shared" si="26"/>
        <v>26.2</v>
      </c>
      <c r="C98" s="10">
        <f t="shared" si="8"/>
        <v>435.86</v>
      </c>
      <c r="E98">
        <f t="shared" si="25"/>
        <v>144</v>
      </c>
      <c r="G98" s="2">
        <f t="shared" si="9"/>
        <v>962.2065406515961</v>
      </c>
      <c r="I98" s="2">
        <f t="shared" si="10"/>
        <v>585</v>
      </c>
      <c r="J98" s="13">
        <f t="shared" si="0"/>
        <v>-5.417497767456631</v>
      </c>
      <c r="K98" s="10">
        <f>MAX(D$8,K97+J97*I$44/VLOOKUP(K97,E$47:G$254,3,TRUE))</f>
        <v>293.08795940291293</v>
      </c>
      <c r="L98" s="13">
        <f t="shared" si="1"/>
        <v>5.784693738409187</v>
      </c>
      <c r="M98" s="10">
        <f t="shared" si="11"/>
        <v>-8.065306261590813</v>
      </c>
      <c r="N98" s="10">
        <f t="shared" si="24"/>
        <v>280.3616331784127</v>
      </c>
      <c r="O98" s="13">
        <f t="shared" si="12"/>
        <v>-0.33321328667011585</v>
      </c>
      <c r="P98" s="13">
        <f t="shared" si="13"/>
        <v>0.307703019508779</v>
      </c>
      <c r="Q98" s="13">
        <f t="shared" si="14"/>
        <v>0.05949295144377738</v>
      </c>
      <c r="R98" s="13">
        <f t="shared" si="4"/>
        <v>0.36719597095255635</v>
      </c>
      <c r="S98" s="13">
        <f t="shared" si="5"/>
        <v>0</v>
      </c>
    </row>
    <row r="99" spans="1:19" ht="12.75">
      <c r="A99">
        <f t="shared" si="6"/>
        <v>145</v>
      </c>
      <c r="B99" s="10">
        <f t="shared" si="26"/>
        <v>25.9</v>
      </c>
      <c r="C99" s="10">
        <f t="shared" si="8"/>
        <v>435.86</v>
      </c>
      <c r="E99">
        <f t="shared" si="25"/>
        <v>145</v>
      </c>
      <c r="G99" s="2">
        <f t="shared" si="9"/>
        <v>962.2065406515961</v>
      </c>
      <c r="I99" s="2">
        <f t="shared" si="10"/>
        <v>600</v>
      </c>
      <c r="J99" s="13">
        <f t="shared" si="0"/>
        <v>-5.48919463557565</v>
      </c>
      <c r="K99" s="10">
        <f>MAX(D$8,K98+J98*I$44/VLOOKUP(K98,E$47:G$254,3,TRUE))</f>
        <v>293.00350511677095</v>
      </c>
      <c r="L99" s="13">
        <f t="shared" si="1"/>
        <v>5.872471453486618</v>
      </c>
      <c r="M99" s="10">
        <f t="shared" si="11"/>
        <v>-7.977528546513382</v>
      </c>
      <c r="N99" s="10">
        <f t="shared" si="24"/>
        <v>280.0840679191004</v>
      </c>
      <c r="O99" s="13">
        <f t="shared" si="12"/>
        <v>-0.33781714456790723</v>
      </c>
      <c r="P99" s="13">
        <f t="shared" si="13"/>
        <v>0.3211560798227444</v>
      </c>
      <c r="Q99" s="13">
        <f t="shared" si="14"/>
        <v>0.062120738088223146</v>
      </c>
      <c r="R99" s="13">
        <f t="shared" si="4"/>
        <v>0.38327681791096757</v>
      </c>
      <c r="S99" s="13">
        <f t="shared" si="5"/>
        <v>0</v>
      </c>
    </row>
    <row r="100" spans="1:19" ht="12.75">
      <c r="A100">
        <f t="shared" si="6"/>
        <v>146</v>
      </c>
      <c r="B100" s="10">
        <f t="shared" si="26"/>
        <v>25.6</v>
      </c>
      <c r="C100" s="10">
        <f t="shared" si="8"/>
        <v>435.86</v>
      </c>
      <c r="E100">
        <f t="shared" si="25"/>
        <v>146</v>
      </c>
      <c r="G100" s="2">
        <f t="shared" si="9"/>
        <v>962.2065406515961</v>
      </c>
      <c r="I100" s="2">
        <f t="shared" si="10"/>
        <v>615</v>
      </c>
      <c r="J100" s="13">
        <f t="shared" si="0"/>
        <v>-5.558809389908272</v>
      </c>
      <c r="K100" s="10">
        <f>MAX(D$8,K99+J99*I$44/VLOOKUP(K99,E$47:G$254,3,TRUE))</f>
        <v>292.9179331360631</v>
      </c>
      <c r="L100" s="13">
        <f t="shared" si="1"/>
        <v>5.9583680139818345</v>
      </c>
      <c r="M100" s="10">
        <f t="shared" si="11"/>
        <v>-7.841631986018166</v>
      </c>
      <c r="N100" s="10">
        <f t="shared" si="24"/>
        <v>279.80952350530305</v>
      </c>
      <c r="O100" s="13">
        <f t="shared" si="12"/>
        <v>-0.34228792283147413</v>
      </c>
      <c r="P100" s="13">
        <f t="shared" si="13"/>
        <v>0.3347753223865555</v>
      </c>
      <c r="Q100" s="13">
        <f t="shared" si="14"/>
        <v>0.06478330168700705</v>
      </c>
      <c r="R100" s="13">
        <f t="shared" si="4"/>
        <v>0.3995586240735626</v>
      </c>
      <c r="S100" s="13">
        <f t="shared" si="5"/>
        <v>0</v>
      </c>
    </row>
    <row r="101" spans="1:19" ht="12.75">
      <c r="A101">
        <f t="shared" si="6"/>
        <v>147</v>
      </c>
      <c r="B101" s="10">
        <f t="shared" si="26"/>
        <v>25.3</v>
      </c>
      <c r="C101" s="10">
        <f t="shared" si="8"/>
        <v>435.86</v>
      </c>
      <c r="E101">
        <f t="shared" si="25"/>
        <v>147</v>
      </c>
      <c r="G101" s="2">
        <f t="shared" si="9"/>
        <v>962.2065406515961</v>
      </c>
      <c r="I101" s="2">
        <f t="shared" si="10"/>
        <v>630</v>
      </c>
      <c r="J101" s="13">
        <f t="shared" si="0"/>
        <v>-5.62561068824437</v>
      </c>
      <c r="K101" s="10">
        <f>MAX(D$8,K100+J100*I$44/VLOOKUP(K100,E$47:G$254,3,TRUE))</f>
        <v>292.83127591921215</v>
      </c>
      <c r="L101" s="13">
        <f t="shared" si="1"/>
        <v>6.041645447992788</v>
      </c>
      <c r="M101" s="10">
        <f t="shared" si="11"/>
        <v>-7.758354552007213</v>
      </c>
      <c r="N101" s="10">
        <f t="shared" si="24"/>
        <v>279.539655933628</v>
      </c>
      <c r="O101" s="13">
        <f t="shared" si="12"/>
        <v>-0.34662886740375143</v>
      </c>
      <c r="P101" s="13">
        <f t="shared" si="13"/>
        <v>0.34855512744886014</v>
      </c>
      <c r="Q101" s="13">
        <f t="shared" si="14"/>
        <v>0.06747963229955782</v>
      </c>
      <c r="R101" s="13">
        <f t="shared" si="4"/>
        <v>0.41603475974841797</v>
      </c>
      <c r="S101" s="13">
        <f t="shared" si="5"/>
        <v>0</v>
      </c>
    </row>
    <row r="102" spans="1:19" ht="12.75">
      <c r="A102" s="14">
        <f t="shared" si="6"/>
        <v>148</v>
      </c>
      <c r="B102" s="14">
        <v>25</v>
      </c>
      <c r="C102" s="10">
        <f t="shared" si="8"/>
        <v>435.86</v>
      </c>
      <c r="E102" s="14">
        <f t="shared" si="25"/>
        <v>148</v>
      </c>
      <c r="G102" s="2">
        <f t="shared" si="9"/>
        <v>962.2065406515961</v>
      </c>
      <c r="I102" s="2">
        <f t="shared" si="10"/>
        <v>645</v>
      </c>
      <c r="J102" s="13">
        <f t="shared" si="0"/>
        <v>-5.690450372508198</v>
      </c>
      <c r="K102" s="10">
        <f>MAX(D$8,K101+J101*I$44/VLOOKUP(K101,E$47:G$254,3,TRUE))</f>
        <v>292.74357732565807</v>
      </c>
      <c r="L102" s="13">
        <f t="shared" si="1"/>
        <v>6.123146815501973</v>
      </c>
      <c r="M102" s="10">
        <f t="shared" si="11"/>
        <v>-7.676853184498028</v>
      </c>
      <c r="N102" s="10">
        <f t="shared" si="24"/>
        <v>279.2726543315537</v>
      </c>
      <c r="O102" s="13">
        <f t="shared" si="12"/>
        <v>-0.35079437421632065</v>
      </c>
      <c r="P102" s="13">
        <f t="shared" si="13"/>
        <v>0.3624880777499748</v>
      </c>
      <c r="Q102" s="13">
        <f t="shared" si="14"/>
        <v>0.07020836524380025</v>
      </c>
      <c r="R102" s="13">
        <f t="shared" si="4"/>
        <v>0.4326964429937751</v>
      </c>
      <c r="S102" s="13">
        <f t="shared" si="5"/>
        <v>0</v>
      </c>
    </row>
    <row r="103" spans="1:19" ht="12.75">
      <c r="A103">
        <f t="shared" si="6"/>
        <v>149</v>
      </c>
      <c r="B103" s="10">
        <f>(A103-A$102)/(A$117-A$102)*(B$117-B$102)+B$102</f>
        <v>24.833333333333332</v>
      </c>
      <c r="C103" s="10">
        <f t="shared" si="8"/>
        <v>435.86</v>
      </c>
      <c r="E103">
        <f t="shared" si="25"/>
        <v>149</v>
      </c>
      <c r="G103" s="2">
        <f t="shared" si="9"/>
        <v>962.2065406515961</v>
      </c>
      <c r="I103" s="2">
        <f t="shared" si="10"/>
        <v>660</v>
      </c>
      <c r="J103" s="13">
        <f t="shared" si="0"/>
        <v>-5.753376367503648</v>
      </c>
      <c r="K103" s="10">
        <f>MAX(D$8,K102+J102*I$44/VLOOKUP(K102,E$47:G$254,3,TRUE))</f>
        <v>292.6548679353334</v>
      </c>
      <c r="L103" s="13">
        <f t="shared" si="1"/>
        <v>6.202913799584192</v>
      </c>
      <c r="M103" s="10">
        <f t="shared" si="11"/>
        <v>-7.597086200415808</v>
      </c>
      <c r="N103" s="10">
        <f t="shared" si="24"/>
        <v>279.0084575762482</v>
      </c>
      <c r="O103" s="13">
        <f t="shared" si="12"/>
        <v>-0.3548375612986092</v>
      </c>
      <c r="P103" s="13">
        <f t="shared" si="13"/>
        <v>0.3765688830523453</v>
      </c>
      <c r="Q103" s="13">
        <f t="shared" si="14"/>
        <v>0.0729685490281989</v>
      </c>
      <c r="R103" s="13">
        <f t="shared" si="4"/>
        <v>0.4495374320805442</v>
      </c>
      <c r="S103" s="13">
        <f t="shared" si="5"/>
        <v>0</v>
      </c>
    </row>
    <row r="104" spans="1:19" ht="12.75">
      <c r="A104">
        <f t="shared" si="6"/>
        <v>150</v>
      </c>
      <c r="B104" s="10">
        <f aca="true" t="shared" si="27" ref="B104:B116">(A104-A$102)/(A$117-A$102)*(B$117-B$102)+B$102</f>
        <v>24.666666666666668</v>
      </c>
      <c r="C104" s="10">
        <f t="shared" si="8"/>
        <v>435.86</v>
      </c>
      <c r="E104">
        <f t="shared" si="25"/>
        <v>150</v>
      </c>
      <c r="G104" s="2">
        <f t="shared" si="9"/>
        <v>962.2065406515961</v>
      </c>
      <c r="I104" s="2">
        <f t="shared" si="10"/>
        <v>675</v>
      </c>
      <c r="J104" s="13">
        <f t="shared" si="0"/>
        <v>-5.814435451627598</v>
      </c>
      <c r="K104" s="10">
        <f>MAX(D$8,K103+J103*I$44/VLOOKUP(K103,E$47:G$254,3,TRUE))</f>
        <v>292.5651775810628</v>
      </c>
      <c r="L104" s="13">
        <f t="shared" si="1"/>
        <v>6.280987091669074</v>
      </c>
      <c r="M104" s="10">
        <f t="shared" si="11"/>
        <v>-7.469012908330926</v>
      </c>
      <c r="N104" s="10">
        <f t="shared" si="24"/>
        <v>278.74700597939085</v>
      </c>
      <c r="O104" s="13">
        <f t="shared" si="12"/>
        <v>-0.3587614170824054</v>
      </c>
      <c r="P104" s="13">
        <f t="shared" si="13"/>
        <v>0.39079238463406896</v>
      </c>
      <c r="Q104" s="13">
        <f t="shared" si="14"/>
        <v>0.07575925540740718</v>
      </c>
      <c r="R104" s="13">
        <f t="shared" si="4"/>
        <v>0.46655164004147615</v>
      </c>
      <c r="S104" s="13">
        <f t="shared" si="5"/>
        <v>0</v>
      </c>
    </row>
    <row r="105" spans="1:19" ht="12.75">
      <c r="A105">
        <f t="shared" si="6"/>
        <v>151</v>
      </c>
      <c r="B105" s="10">
        <f t="shared" si="27"/>
        <v>24.5</v>
      </c>
      <c r="C105" s="10">
        <f t="shared" si="8"/>
        <v>435.86</v>
      </c>
      <c r="E105">
        <f t="shared" si="25"/>
        <v>151</v>
      </c>
      <c r="G105" s="2">
        <f t="shared" si="9"/>
        <v>962.2065406515961</v>
      </c>
      <c r="I105" s="2">
        <f t="shared" si="10"/>
        <v>690</v>
      </c>
      <c r="J105" s="13">
        <f t="shared" si="0"/>
        <v>-5.872891131224738</v>
      </c>
      <c r="K105" s="10">
        <f>MAX(D$8,K104+J104*I$44/VLOOKUP(K104,E$47:G$254,3,TRUE))</f>
        <v>292.4745353664346</v>
      </c>
      <c r="L105" s="13">
        <f t="shared" si="1"/>
        <v>6.356624262442354</v>
      </c>
      <c r="M105" s="10">
        <f t="shared" si="11"/>
        <v>-7.393375737557646</v>
      </c>
      <c r="N105" s="10">
        <f t="shared" si="24"/>
        <v>278.48996198906144</v>
      </c>
      <c r="O105" s="13">
        <f t="shared" si="12"/>
        <v>-0.3625688585127591</v>
      </c>
      <c r="P105" s="13">
        <f t="shared" si="13"/>
        <v>0.405153552391425</v>
      </c>
      <c r="Q105" s="13">
        <f t="shared" si="14"/>
        <v>0.07857957882619165</v>
      </c>
      <c r="R105" s="13">
        <f t="shared" si="4"/>
        <v>0.48373313121761663</v>
      </c>
      <c r="S105" s="13">
        <f t="shared" si="5"/>
        <v>0</v>
      </c>
    </row>
    <row r="106" spans="1:19" ht="12.75">
      <c r="A106">
        <f t="shared" si="6"/>
        <v>152</v>
      </c>
      <c r="B106" s="10">
        <f t="shared" si="27"/>
        <v>24.333333333333332</v>
      </c>
      <c r="C106" s="10">
        <f t="shared" si="8"/>
        <v>435.86</v>
      </c>
      <c r="E106">
        <f t="shared" si="25"/>
        <v>152</v>
      </c>
      <c r="G106" s="2">
        <f t="shared" si="9"/>
        <v>962.2065406515961</v>
      </c>
      <c r="I106" s="2">
        <f t="shared" si="10"/>
        <v>705</v>
      </c>
      <c r="J106" s="13">
        <f t="shared" si="0"/>
        <v>-5.929590211365087</v>
      </c>
      <c r="K106" s="10">
        <f>MAX(D$8,K105+J105*I$44/VLOOKUP(K105,E$47:G$254,3,TRUE))</f>
        <v>292.38298187636093</v>
      </c>
      <c r="L106" s="13">
        <f t="shared" si="1"/>
        <v>6.430664020704842</v>
      </c>
      <c r="M106" s="10">
        <f t="shared" si="11"/>
        <v>-7.319335979295158</v>
      </c>
      <c r="N106" s="10">
        <f t="shared" si="24"/>
        <v>278.2355210308103</v>
      </c>
      <c r="O106" s="13">
        <f t="shared" si="12"/>
        <v>-0.3662139602947718</v>
      </c>
      <c r="P106" s="13">
        <f t="shared" si="13"/>
        <v>0.4196455528506723</v>
      </c>
      <c r="Q106" s="13">
        <f t="shared" si="14"/>
        <v>0.08142825648908258</v>
      </c>
      <c r="R106" s="13">
        <f t="shared" si="4"/>
        <v>0.5010738093397549</v>
      </c>
      <c r="S106" s="13">
        <f t="shared" si="5"/>
        <v>0</v>
      </c>
    </row>
    <row r="107" spans="1:19" ht="12.75">
      <c r="A107">
        <f t="shared" si="6"/>
        <v>153</v>
      </c>
      <c r="B107" s="10">
        <f t="shared" si="27"/>
        <v>24.166666666666668</v>
      </c>
      <c r="C107" s="10">
        <f t="shared" si="8"/>
        <v>435.86</v>
      </c>
      <c r="E107">
        <f t="shared" si="25"/>
        <v>153</v>
      </c>
      <c r="G107" s="2">
        <f t="shared" si="9"/>
        <v>962.2065406515961</v>
      </c>
      <c r="I107" s="2">
        <f t="shared" si="10"/>
        <v>720</v>
      </c>
      <c r="J107" s="13">
        <f t="shared" si="0"/>
        <v>-5.984575706123422</v>
      </c>
      <c r="K107" s="10">
        <f>MAX(D$8,K106+J106*I$44/VLOOKUP(K106,E$47:G$254,3,TRUE))</f>
        <v>292.2905444947669</v>
      </c>
      <c r="L107" s="13">
        <f t="shared" si="1"/>
        <v>6.503143802106566</v>
      </c>
      <c r="M107" s="10">
        <f t="shared" si="11"/>
        <v>-7.196856197893434</v>
      </c>
      <c r="N107" s="10">
        <f t="shared" si="24"/>
        <v>277.98362813013244</v>
      </c>
      <c r="O107" s="13">
        <f t="shared" si="12"/>
        <v>-0.3697495263761539</v>
      </c>
      <c r="P107" s="13">
        <f t="shared" si="13"/>
        <v>0.43426365963514874</v>
      </c>
      <c r="Q107" s="13">
        <f t="shared" si="14"/>
        <v>0.08430443634799466</v>
      </c>
      <c r="R107" s="13">
        <f t="shared" si="4"/>
        <v>0.5185680959831434</v>
      </c>
      <c r="S107" s="13">
        <f t="shared" si="5"/>
        <v>0</v>
      </c>
    </row>
    <row r="108" spans="1:19" ht="12.75">
      <c r="A108">
        <f t="shared" si="6"/>
        <v>154</v>
      </c>
      <c r="B108" s="10">
        <f t="shared" si="27"/>
        <v>24</v>
      </c>
      <c r="C108" s="10">
        <f t="shared" si="8"/>
        <v>435.86</v>
      </c>
      <c r="E108">
        <f t="shared" si="25"/>
        <v>154</v>
      </c>
      <c r="G108" s="2">
        <f t="shared" si="9"/>
        <v>962.2065406515961</v>
      </c>
      <c r="I108" s="2">
        <f t="shared" si="10"/>
        <v>735</v>
      </c>
      <c r="J108" s="13">
        <f t="shared" si="0"/>
        <v>-6.037107446632724</v>
      </c>
      <c r="K108" s="10">
        <f>MAX(D$8,K107+J107*I$44/VLOOKUP(K107,E$47:G$254,3,TRUE))</f>
        <v>292.197249935024</v>
      </c>
      <c r="L108" s="13">
        <f t="shared" si="1"/>
        <v>6.573317999157821</v>
      </c>
      <c r="M108" s="10">
        <f t="shared" si="11"/>
        <v>-7.1266820008421785</v>
      </c>
      <c r="N108" s="10">
        <f t="shared" si="24"/>
        <v>277.7359503368768</v>
      </c>
      <c r="O108" s="13">
        <f t="shared" si="12"/>
        <v>-0.3731782389716045</v>
      </c>
      <c r="P108" s="13">
        <f t="shared" si="13"/>
        <v>0.4490032653060435</v>
      </c>
      <c r="Q108" s="13">
        <f t="shared" si="14"/>
        <v>0.08720728721905295</v>
      </c>
      <c r="R108" s="13">
        <f t="shared" si="4"/>
        <v>0.5362105525250964</v>
      </c>
      <c r="S108" s="13">
        <f t="shared" si="5"/>
        <v>0</v>
      </c>
    </row>
    <row r="109" spans="1:19" ht="12.75">
      <c r="A109">
        <f t="shared" si="6"/>
        <v>155</v>
      </c>
      <c r="B109" s="10">
        <f t="shared" si="27"/>
        <v>23.833333333333332</v>
      </c>
      <c r="C109" s="10">
        <f t="shared" si="8"/>
        <v>435.86</v>
      </c>
      <c r="E109">
        <f t="shared" si="25"/>
        <v>155</v>
      </c>
      <c r="G109" s="2">
        <f t="shared" si="9"/>
        <v>962.2065406515961</v>
      </c>
      <c r="I109" s="2">
        <f t="shared" si="10"/>
        <v>750</v>
      </c>
      <c r="J109" s="13">
        <f t="shared" si="0"/>
        <v>-6.088028644264936</v>
      </c>
      <c r="K109" s="10">
        <f>MAX(D$8,K108+J108*I$44/VLOOKUP(K108,E$47:G$254,3,TRUE))</f>
        <v>292.1031364491209</v>
      </c>
      <c r="L109" s="13">
        <f t="shared" si="1"/>
        <v>6.642022218242867</v>
      </c>
      <c r="M109" s="10">
        <f t="shared" si="11"/>
        <v>-7.057977781757132</v>
      </c>
      <c r="N109" s="10">
        <f t="shared" si="24"/>
        <v>277.4906875689866</v>
      </c>
      <c r="O109" s="13">
        <f t="shared" si="12"/>
        <v>-0.37645394361243234</v>
      </c>
      <c r="P109" s="13">
        <f t="shared" si="13"/>
        <v>0.46385795508246475</v>
      </c>
      <c r="Q109" s="13">
        <f t="shared" si="14"/>
        <v>0.09013561889546623</v>
      </c>
      <c r="R109" s="13">
        <f t="shared" si="4"/>
        <v>0.5539935739779309</v>
      </c>
      <c r="S109" s="13">
        <f t="shared" si="5"/>
        <v>0</v>
      </c>
    </row>
    <row r="110" spans="1:19" ht="12.75">
      <c r="A110">
        <f t="shared" si="6"/>
        <v>156</v>
      </c>
      <c r="B110" s="10">
        <f t="shared" si="27"/>
        <v>23.666666666666668</v>
      </c>
      <c r="C110" s="10">
        <f t="shared" si="8"/>
        <v>435.86</v>
      </c>
      <c r="E110">
        <f t="shared" si="25"/>
        <v>156</v>
      </c>
      <c r="G110" s="2">
        <f t="shared" si="9"/>
        <v>962.2065406515961</v>
      </c>
      <c r="I110" s="2">
        <f t="shared" si="10"/>
        <v>765</v>
      </c>
      <c r="J110" s="13">
        <f t="shared" si="0"/>
        <v>-6.137378810023733</v>
      </c>
      <c r="K110" s="10">
        <f>MAX(D$8,K109+J109*I$44/VLOOKUP(K109,E$47:G$254,3,TRUE))</f>
        <v>292.00822914408207</v>
      </c>
      <c r="L110" s="13">
        <f t="shared" si="1"/>
        <v>6.709290866591314</v>
      </c>
      <c r="M110" s="10">
        <f t="shared" si="11"/>
        <v>-6.990709133408686</v>
      </c>
      <c r="N110" s="10">
        <f t="shared" si="24"/>
        <v>277.2477892375812</v>
      </c>
      <c r="O110" s="13">
        <f t="shared" si="12"/>
        <v>-0.379629220155266</v>
      </c>
      <c r="P110" s="13">
        <f t="shared" si="13"/>
        <v>0.4788234063928957</v>
      </c>
      <c r="Q110" s="13">
        <f t="shared" si="14"/>
        <v>0.09308865017468491</v>
      </c>
      <c r="R110" s="13">
        <f t="shared" si="4"/>
        <v>0.5719120565675806</v>
      </c>
      <c r="S110" s="13">
        <f t="shared" si="5"/>
        <v>0</v>
      </c>
    </row>
    <row r="111" spans="1:19" ht="12.75">
      <c r="A111">
        <f t="shared" si="6"/>
        <v>157</v>
      </c>
      <c r="B111" s="10">
        <f t="shared" si="27"/>
        <v>23.5</v>
      </c>
      <c r="C111" s="10">
        <f t="shared" si="8"/>
        <v>435.86</v>
      </c>
      <c r="E111">
        <f t="shared" si="25"/>
        <v>157</v>
      </c>
      <c r="G111" s="2">
        <f t="shared" si="9"/>
        <v>962.2065406515961</v>
      </c>
      <c r="I111" s="2">
        <f t="shared" si="10"/>
        <v>780</v>
      </c>
      <c r="J111" s="13">
        <f t="shared" si="0"/>
        <v>-6.185196507773316</v>
      </c>
      <c r="K111" s="10">
        <f>MAX(D$8,K110+J110*I$44/VLOOKUP(K110,E$47:G$254,3,TRUE))</f>
        <v>291.9125525109883</v>
      </c>
      <c r="L111" s="13">
        <f aca="true" t="shared" si="28" ref="L111:L174">(K111-N111)/D$12</f>
        <v>6.775157533224128</v>
      </c>
      <c r="M111" s="10">
        <f t="shared" si="11"/>
        <v>-6.924842466775871</v>
      </c>
      <c r="N111" s="10">
        <f t="shared" si="24"/>
        <v>277.0072059378952</v>
      </c>
      <c r="O111" s="13">
        <f t="shared" si="12"/>
        <v>-0.3827065323750958</v>
      </c>
      <c r="P111" s="13">
        <f t="shared" si="13"/>
        <v>0.4938954064316244</v>
      </c>
      <c r="Q111" s="13">
        <f t="shared" si="14"/>
        <v>0.09606561901918732</v>
      </c>
      <c r="R111" s="13">
        <f t="shared" si="4"/>
        <v>0.5899610254508117</v>
      </c>
      <c r="S111" s="13">
        <f t="shared" si="5"/>
        <v>0</v>
      </c>
    </row>
    <row r="112" spans="1:19" ht="12.75">
      <c r="A112">
        <f t="shared" si="6"/>
        <v>158</v>
      </c>
      <c r="B112" s="10">
        <f t="shared" si="27"/>
        <v>23.333333333333332</v>
      </c>
      <c r="C112" s="10">
        <f t="shared" si="8"/>
        <v>435.86</v>
      </c>
      <c r="E112">
        <f t="shared" si="25"/>
        <v>158</v>
      </c>
      <c r="G112" s="2">
        <f t="shared" si="9"/>
        <v>962.2065406515961</v>
      </c>
      <c r="I112" s="2">
        <f t="shared" si="10"/>
        <v>795</v>
      </c>
      <c r="J112" s="13">
        <f t="shared" si="0"/>
        <v>-6.231519376709426</v>
      </c>
      <c r="K112" s="10">
        <f>MAX(D$8,K111+J111*I$44/VLOOKUP(K111,E$47:G$254,3,TRUE))</f>
        <v>291.81613043974176</v>
      </c>
      <c r="L112" s="13">
        <f t="shared" si="28"/>
        <v>6.839655008464417</v>
      </c>
      <c r="M112" s="10">
        <f t="shared" si="11"/>
        <v>-6.810344991535583</v>
      </c>
      <c r="N112" s="10">
        <f t="shared" si="24"/>
        <v>276.76888942112004</v>
      </c>
      <c r="O112" s="13">
        <f t="shared" si="12"/>
        <v>-0.38568828498614494</v>
      </c>
      <c r="P112" s="13">
        <f t="shared" si="13"/>
        <v>0.5090698496579289</v>
      </c>
      <c r="Q112" s="13">
        <f t="shared" si="14"/>
        <v>0.09906578209706228</v>
      </c>
      <c r="R112" s="13">
        <f t="shared" si="4"/>
        <v>0.6081356317549912</v>
      </c>
      <c r="S112" s="13">
        <f t="shared" si="5"/>
        <v>0</v>
      </c>
    </row>
    <row r="113" spans="1:19" ht="12.75">
      <c r="A113">
        <f t="shared" si="6"/>
        <v>159</v>
      </c>
      <c r="B113" s="10">
        <f t="shared" si="27"/>
        <v>23.166666666666668</v>
      </c>
      <c r="C113" s="10">
        <f t="shared" si="8"/>
        <v>435.86</v>
      </c>
      <c r="E113">
        <f t="shared" si="25"/>
        <v>159</v>
      </c>
      <c r="G113" s="2">
        <f t="shared" si="9"/>
        <v>962.2065406515961</v>
      </c>
      <c r="I113" s="2">
        <f t="shared" si="10"/>
        <v>810</v>
      </c>
      <c r="J113" s="13">
        <f t="shared" si="0"/>
        <v>-6.275602000572546</v>
      </c>
      <c r="K113" s="10">
        <f>MAX(D$8,K112+J112*I$44/VLOOKUP(K112,E$47:G$254,3,TRUE))</f>
        <v>291.71898623348085</v>
      </c>
      <c r="L113" s="13">
        <f t="shared" si="28"/>
        <v>6.902033150249063</v>
      </c>
      <c r="M113" s="10">
        <f aca="true" t="shared" si="29" ref="M113:M176">L113-VLOOKUP(N113,A$47:C$254,2,TRUE)</f>
        <v>-6.747966849750937</v>
      </c>
      <c r="N113" s="10">
        <f t="shared" si="24"/>
        <v>276.5345133029329</v>
      </c>
      <c r="O113" s="13">
        <f aca="true" t="shared" si="30" ref="O113:O176">(K113-K112)/(I113-I112)*60</f>
        <v>-0.38857682504362856</v>
      </c>
      <c r="P113" s="13">
        <f t="shared" si="13"/>
        <v>0.524342735343022</v>
      </c>
      <c r="Q113" s="13">
        <f t="shared" si="14"/>
        <v>0.10208841433349553</v>
      </c>
      <c r="R113" s="13">
        <f t="shared" si="4"/>
        <v>0.6264311496765176</v>
      </c>
      <c r="S113" s="13">
        <f t="shared" si="5"/>
        <v>0</v>
      </c>
    </row>
    <row r="114" spans="1:19" ht="12.75">
      <c r="A114">
        <f t="shared" si="6"/>
        <v>160</v>
      </c>
      <c r="B114" s="10">
        <f t="shared" si="27"/>
        <v>23</v>
      </c>
      <c r="C114" s="10">
        <f t="shared" si="8"/>
        <v>435.86</v>
      </c>
      <c r="E114">
        <f t="shared" si="25"/>
        <v>160</v>
      </c>
      <c r="G114" s="2">
        <f t="shared" si="9"/>
        <v>962.2065406515961</v>
      </c>
      <c r="I114" s="2">
        <f t="shared" si="10"/>
        <v>825</v>
      </c>
      <c r="J114" s="13">
        <f t="shared" si="0"/>
        <v>-6.318282458357146</v>
      </c>
      <c r="K114" s="10">
        <f>MAX(D$8,K113+J113*I$44/VLOOKUP(K113,E$47:G$254,3,TRUE))</f>
        <v>291.62115481576376</v>
      </c>
      <c r="L114" s="13">
        <f t="shared" si="28"/>
        <v>6.963123138506442</v>
      </c>
      <c r="M114" s="10">
        <f t="shared" si="29"/>
        <v>-6.686876861493558</v>
      </c>
      <c r="N114" s="10">
        <f t="shared" si="24"/>
        <v>276.3022839110496</v>
      </c>
      <c r="O114" s="13">
        <f t="shared" si="30"/>
        <v>-0.3913256708683548</v>
      </c>
      <c r="P114" s="13">
        <f t="shared" si="13"/>
        <v>0.5397082510638203</v>
      </c>
      <c r="Q114" s="13">
        <f t="shared" si="14"/>
        <v>0.10513242908547603</v>
      </c>
      <c r="R114" s="13">
        <f t="shared" si="4"/>
        <v>0.6448406801492963</v>
      </c>
      <c r="S114" s="13">
        <f t="shared" si="5"/>
        <v>0</v>
      </c>
    </row>
    <row r="115" spans="1:19" ht="12.75">
      <c r="A115">
        <f t="shared" si="6"/>
        <v>161</v>
      </c>
      <c r="B115" s="10">
        <f t="shared" si="27"/>
        <v>22.833333333333332</v>
      </c>
      <c r="C115" s="10">
        <f t="shared" si="8"/>
        <v>435.86</v>
      </c>
      <c r="E115">
        <f t="shared" si="25"/>
        <v>161</v>
      </c>
      <c r="G115" s="2">
        <f t="shared" si="9"/>
        <v>962.2065406515961</v>
      </c>
      <c r="I115" s="2">
        <f t="shared" si="10"/>
        <v>840</v>
      </c>
      <c r="J115" s="13">
        <f t="shared" si="0"/>
        <v>-6.359595259965563</v>
      </c>
      <c r="K115" s="10">
        <f>MAX(D$8,K114+J114*I$44/VLOOKUP(K114,E$47:G$254,3,TRUE))</f>
        <v>291.5226580451939</v>
      </c>
      <c r="L115" s="13">
        <f t="shared" si="28"/>
        <v>7.022955059621474</v>
      </c>
      <c r="M115" s="10">
        <f t="shared" si="29"/>
        <v>-6.627044940378527</v>
      </c>
      <c r="N115" s="10">
        <f t="shared" si="24"/>
        <v>276.07215691402666</v>
      </c>
      <c r="O115" s="13">
        <f t="shared" si="30"/>
        <v>-0.39398708227940915</v>
      </c>
      <c r="P115" s="13">
        <f t="shared" si="13"/>
        <v>0.5551626534311597</v>
      </c>
      <c r="Q115" s="13">
        <f t="shared" si="14"/>
        <v>0.10819714622475038</v>
      </c>
      <c r="R115" s="13">
        <f t="shared" si="4"/>
        <v>0.6633597996559101</v>
      </c>
      <c r="S115" s="13">
        <f t="shared" si="5"/>
        <v>0</v>
      </c>
    </row>
    <row r="116" spans="1:19" ht="12.75">
      <c r="A116">
        <f t="shared" si="6"/>
        <v>162</v>
      </c>
      <c r="B116" s="10">
        <f t="shared" si="27"/>
        <v>22.666666666666668</v>
      </c>
      <c r="C116" s="10">
        <f t="shared" si="8"/>
        <v>435.86</v>
      </c>
      <c r="E116">
        <f t="shared" si="25"/>
        <v>162</v>
      </c>
      <c r="G116" s="2">
        <f t="shared" si="9"/>
        <v>962.2065406515961</v>
      </c>
      <c r="I116" s="2">
        <f t="shared" si="10"/>
        <v>855</v>
      </c>
      <c r="J116" s="13">
        <f t="shared" si="0"/>
        <v>-6.3995740869618345</v>
      </c>
      <c r="K116" s="10">
        <f>MAX(D$8,K115+J115*I$44/VLOOKUP(K115,E$47:G$254,3,TRUE))</f>
        <v>291.42351724239404</v>
      </c>
      <c r="L116" s="13">
        <f t="shared" si="28"/>
        <v>7.081558284799417</v>
      </c>
      <c r="M116" s="10">
        <f t="shared" si="29"/>
        <v>-6.5184417152005825</v>
      </c>
      <c r="N116" s="10">
        <f t="shared" si="24"/>
        <v>275.8440890158353</v>
      </c>
      <c r="O116" s="13">
        <f t="shared" si="30"/>
        <v>-0.3965632111994637</v>
      </c>
      <c r="P116" s="13">
        <f aca="true" t="shared" si="31" ref="P116:P179">$D$16*($D$19*$D$21*$D$17+$D$20*$D$22*$D$18)*($D$7^4-$K116^4)</f>
        <v>0.5707022954753033</v>
      </c>
      <c r="Q116" s="13">
        <f aca="true" t="shared" si="32" ref="Q116:Q179">($D$7-$K116)*(1/$D$13+1/$D$14)</f>
        <v>0.11128190236227968</v>
      </c>
      <c r="R116" s="13">
        <f t="shared" si="4"/>
        <v>0.6819841978375829</v>
      </c>
      <c r="S116" s="13">
        <f t="shared" si="5"/>
        <v>0</v>
      </c>
    </row>
    <row r="117" spans="1:19" ht="12.75">
      <c r="A117" s="14">
        <f t="shared" si="6"/>
        <v>163</v>
      </c>
      <c r="B117" s="14">
        <v>22.5</v>
      </c>
      <c r="C117" s="10">
        <f t="shared" si="8"/>
        <v>435.86</v>
      </c>
      <c r="E117" s="14">
        <f t="shared" si="25"/>
        <v>163</v>
      </c>
      <c r="G117" s="2">
        <f t="shared" si="9"/>
        <v>962.2065406515961</v>
      </c>
      <c r="I117" s="2">
        <f t="shared" si="10"/>
        <v>870</v>
      </c>
      <c r="J117" s="13">
        <f t="shared" si="0"/>
        <v>-6.437469659535398</v>
      </c>
      <c r="K117" s="10">
        <f>MAX(D$8,K116+J116*I$44/VLOOKUP(K116,E$47:G$254,3,TRUE))</f>
        <v>291.3237532029193</v>
      </c>
      <c r="L117" s="13">
        <f t="shared" si="28"/>
        <v>7.1381793343884805</v>
      </c>
      <c r="M117" s="10">
        <f t="shared" si="29"/>
        <v>-6.461820665611519</v>
      </c>
      <c r="N117" s="10">
        <f t="shared" si="24"/>
        <v>275.61975866726465</v>
      </c>
      <c r="O117" s="13">
        <f t="shared" si="30"/>
        <v>-0.39905615789894</v>
      </c>
      <c r="P117" s="13">
        <f t="shared" si="31"/>
        <v>0.5863236244066315</v>
      </c>
      <c r="Q117" s="13">
        <f t="shared" si="32"/>
        <v>0.11438605044645093</v>
      </c>
      <c r="R117" s="13">
        <f t="shared" si="4"/>
        <v>0.7007096748530824</v>
      </c>
      <c r="S117" s="13">
        <f t="shared" si="5"/>
        <v>0</v>
      </c>
    </row>
    <row r="118" spans="1:19" ht="12.75">
      <c r="A118">
        <f t="shared" si="6"/>
        <v>164</v>
      </c>
      <c r="B118" s="10">
        <f>(A118-A$117)/(A$127-A$117)*(B$127-B$117)+B$117</f>
        <v>22.45</v>
      </c>
      <c r="C118" s="10">
        <f t="shared" si="8"/>
        <v>435.86</v>
      </c>
      <c r="E118">
        <f t="shared" si="25"/>
        <v>164</v>
      </c>
      <c r="G118" s="2">
        <f t="shared" si="9"/>
        <v>962.2065406515961</v>
      </c>
      <c r="I118" s="2">
        <f t="shared" si="10"/>
        <v>885</v>
      </c>
      <c r="J118" s="13">
        <f t="shared" si="0"/>
        <v>-6.474116277189833</v>
      </c>
      <c r="K118" s="10">
        <f>MAX(D$8,K117+J117*I$44/VLOOKUP(K117,E$47:G$254,3,TRUE))</f>
        <v>291.2233984029741</v>
      </c>
      <c r="L118" s="13">
        <f t="shared" si="28"/>
        <v>7.193646130315507</v>
      </c>
      <c r="M118" s="10">
        <f t="shared" si="29"/>
        <v>-6.406353869684493</v>
      </c>
      <c r="N118" s="10">
        <f t="shared" si="24"/>
        <v>275.39737691628</v>
      </c>
      <c r="O118" s="13">
        <f t="shared" si="30"/>
        <v>-0.40141919978077567</v>
      </c>
      <c r="P118" s="13">
        <f t="shared" si="31"/>
        <v>0.6020212731422534</v>
      </c>
      <c r="Q118" s="13">
        <f t="shared" si="32"/>
        <v>0.11750857998342056</v>
      </c>
      <c r="R118" s="13">
        <f t="shared" si="4"/>
        <v>0.719529853125674</v>
      </c>
      <c r="S118" s="13">
        <f t="shared" si="5"/>
        <v>0</v>
      </c>
    </row>
    <row r="119" spans="1:19" ht="12.75">
      <c r="A119">
        <f t="shared" si="6"/>
        <v>165</v>
      </c>
      <c r="B119" s="10">
        <f aca="true" t="shared" si="33" ref="B119:B126">(A119-A$117)/(A$127-A$117)*(B$127-B$117)+B$117</f>
        <v>22.4</v>
      </c>
      <c r="C119" s="10">
        <f t="shared" si="8"/>
        <v>435.86</v>
      </c>
      <c r="E119">
        <f t="shared" si="25"/>
        <v>165</v>
      </c>
      <c r="G119" s="2">
        <f t="shared" si="9"/>
        <v>962.2065406515961</v>
      </c>
      <c r="I119" s="2">
        <f t="shared" si="10"/>
        <v>900</v>
      </c>
      <c r="J119" s="13">
        <f t="shared" si="0"/>
        <v>-6.509544768043202</v>
      </c>
      <c r="K119" s="10">
        <f>MAX(D$8,K118+J118*I$44/VLOOKUP(K118,E$47:G$254,3,TRUE))</f>
        <v>291.1224723127273</v>
      </c>
      <c r="L119" s="13">
        <f t="shared" si="28"/>
        <v>7.247985578710437</v>
      </c>
      <c r="M119" s="10">
        <f t="shared" si="29"/>
        <v>-6.352014421289563</v>
      </c>
      <c r="N119" s="10">
        <f t="shared" si="24"/>
        <v>275.17690403956436</v>
      </c>
      <c r="O119" s="13">
        <f t="shared" si="30"/>
        <v>-0.4037043609871489</v>
      </c>
      <c r="P119" s="13">
        <f t="shared" si="31"/>
        <v>0.6177919255063975</v>
      </c>
      <c r="Q119" s="13">
        <f t="shared" si="32"/>
        <v>0.12064888516083672</v>
      </c>
      <c r="R119" s="13">
        <f t="shared" si="4"/>
        <v>0.7384408106672342</v>
      </c>
      <c r="S119" s="13">
        <f t="shared" si="5"/>
        <v>0</v>
      </c>
    </row>
    <row r="120" spans="1:19" ht="12.75">
      <c r="A120">
        <f t="shared" si="6"/>
        <v>166</v>
      </c>
      <c r="B120" s="10">
        <f t="shared" si="33"/>
        <v>22.35</v>
      </c>
      <c r="C120" s="10">
        <f t="shared" si="8"/>
        <v>435.86</v>
      </c>
      <c r="E120">
        <f t="shared" si="25"/>
        <v>166</v>
      </c>
      <c r="G120" s="2">
        <f t="shared" si="9"/>
        <v>962.2065406515961</v>
      </c>
      <c r="I120" s="2">
        <f t="shared" si="10"/>
        <v>915</v>
      </c>
      <c r="J120" s="13">
        <f t="shared" si="0"/>
        <v>-6.543785219514391</v>
      </c>
      <c r="K120" s="10">
        <f>MAX(D$8,K119+J119*I$44/VLOOKUP(K119,E$47:G$254,3,TRUE))</f>
        <v>291.020993921763</v>
      </c>
      <c r="L120" s="13">
        <f t="shared" si="28"/>
        <v>7.301223946361481</v>
      </c>
      <c r="M120" s="10">
        <f t="shared" si="29"/>
        <v>-6.24877605363852</v>
      </c>
      <c r="N120" s="10">
        <f t="shared" si="24"/>
        <v>274.95830123976776</v>
      </c>
      <c r="O120" s="13">
        <f t="shared" si="30"/>
        <v>-0.40591356385721156</v>
      </c>
      <c r="P120" s="13">
        <f t="shared" si="31"/>
        <v>0.6336323517273948</v>
      </c>
      <c r="Q120" s="13">
        <f t="shared" si="32"/>
        <v>0.12380637511969506</v>
      </c>
      <c r="R120" s="13">
        <f t="shared" si="4"/>
        <v>0.7574387268470899</v>
      </c>
      <c r="S120" s="13">
        <f t="shared" si="5"/>
        <v>0</v>
      </c>
    </row>
    <row r="121" spans="1:19" ht="12.75">
      <c r="A121">
        <f t="shared" si="6"/>
        <v>167</v>
      </c>
      <c r="B121" s="10">
        <f t="shared" si="33"/>
        <v>22.3</v>
      </c>
      <c r="C121" s="10">
        <f t="shared" si="8"/>
        <v>435.86</v>
      </c>
      <c r="E121">
        <f t="shared" si="25"/>
        <v>167</v>
      </c>
      <c r="G121" s="2">
        <f t="shared" si="9"/>
        <v>962.2065406515961</v>
      </c>
      <c r="I121" s="2">
        <f t="shared" si="10"/>
        <v>930</v>
      </c>
      <c r="J121" s="13">
        <f t="shared" si="0"/>
        <v>-6.576084843232237</v>
      </c>
      <c r="K121" s="10">
        <f>MAX(D$8,K120+J120*I$44/VLOOKUP(K120,E$47:G$254,3,TRUE))</f>
        <v>290.91898175062744</v>
      </c>
      <c r="L121" s="13">
        <f t="shared" si="28"/>
        <v>7.35260472323042</v>
      </c>
      <c r="M121" s="10">
        <f t="shared" si="29"/>
        <v>-6.197395276769581</v>
      </c>
      <c r="N121" s="10">
        <f t="shared" si="24"/>
        <v>274.7432513595205</v>
      </c>
      <c r="O121" s="13">
        <f t="shared" si="30"/>
        <v>-0.40804868454233656</v>
      </c>
      <c r="P121" s="13">
        <f t="shared" si="31"/>
        <v>0.6495394064031264</v>
      </c>
      <c r="Q121" s="13">
        <f t="shared" si="32"/>
        <v>0.12698047359505668</v>
      </c>
      <c r="R121" s="13">
        <f t="shared" si="4"/>
        <v>0.7765198799981831</v>
      </c>
      <c r="S121" s="13">
        <f t="shared" si="5"/>
        <v>0</v>
      </c>
    </row>
    <row r="122" spans="1:19" ht="12.75">
      <c r="A122">
        <f t="shared" si="6"/>
        <v>168</v>
      </c>
      <c r="B122" s="10">
        <f t="shared" si="33"/>
        <v>22.25</v>
      </c>
      <c r="C122" s="10">
        <f t="shared" si="8"/>
        <v>435.86</v>
      </c>
      <c r="E122">
        <f t="shared" si="25"/>
        <v>168</v>
      </c>
      <c r="G122" s="2">
        <f t="shared" si="9"/>
        <v>962.2065406515961</v>
      </c>
      <c r="I122" s="2">
        <f t="shared" si="10"/>
        <v>945</v>
      </c>
      <c r="J122" s="13">
        <f t="shared" si="0"/>
        <v>-6.6072745057363</v>
      </c>
      <c r="K122" s="10">
        <f>MAX(D$8,K121+J121*I$44/VLOOKUP(K121,E$47:G$254,3,TRUE))</f>
        <v>290.81646605521166</v>
      </c>
      <c r="L122" s="13">
        <f t="shared" si="28"/>
        <v>7.40295287312387</v>
      </c>
      <c r="M122" s="10">
        <f t="shared" si="29"/>
        <v>-6.147047126876131</v>
      </c>
      <c r="N122" s="10">
        <f t="shared" si="24"/>
        <v>274.52996973433915</v>
      </c>
      <c r="O122" s="13">
        <f t="shared" si="30"/>
        <v>-0.4100627816631004</v>
      </c>
      <c r="P122" s="13">
        <f t="shared" si="31"/>
        <v>0.6655081282096652</v>
      </c>
      <c r="Q122" s="13">
        <f t="shared" si="32"/>
        <v>0.13017023917790432</v>
      </c>
      <c r="R122" s="13">
        <f t="shared" si="4"/>
        <v>0.7956783673875696</v>
      </c>
      <c r="S122" s="13">
        <f t="shared" si="5"/>
        <v>0</v>
      </c>
    </row>
    <row r="123" spans="1:19" ht="12.75">
      <c r="A123">
        <f t="shared" si="6"/>
        <v>169</v>
      </c>
      <c r="B123" s="10">
        <f t="shared" si="33"/>
        <v>22.2</v>
      </c>
      <c r="C123" s="10">
        <f t="shared" si="8"/>
        <v>435.86</v>
      </c>
      <c r="E123">
        <f t="shared" si="25"/>
        <v>169</v>
      </c>
      <c r="G123" s="2">
        <f t="shared" si="9"/>
        <v>962.2065406515961</v>
      </c>
      <c r="I123" s="2">
        <f t="shared" si="10"/>
        <v>960</v>
      </c>
      <c r="J123" s="13">
        <f aca="true" t="shared" si="34" ref="J123:J186">(D$7-K123)*(1/D$13+1/D$14)+D$16*(D$19*D$21*D$17+D$20*D$22*D$18)*(D$7^4-K123^4)-(K123-N123)/D$12</f>
        <v>-6.637381691954291</v>
      </c>
      <c r="K123" s="10">
        <f>MAX(D$8,K122+J122*I$44/VLOOKUP(K122,E$47:G$254,3,TRUE))</f>
        <v>290.71346413888824</v>
      </c>
      <c r="L123" s="13">
        <f t="shared" si="28"/>
        <v>7.452292414651408</v>
      </c>
      <c r="M123" s="10">
        <f t="shared" si="29"/>
        <v>-6.0977075853485925</v>
      </c>
      <c r="N123" s="10">
        <f t="shared" si="24"/>
        <v>274.31842082665514</v>
      </c>
      <c r="O123" s="13">
        <f t="shared" si="30"/>
        <v>-0.41200766529368593</v>
      </c>
      <c r="P123" s="13">
        <f t="shared" si="31"/>
        <v>0.6815355892215812</v>
      </c>
      <c r="Q123" s="13">
        <f t="shared" si="32"/>
        <v>0.13337513347553637</v>
      </c>
      <c r="R123" s="13">
        <f t="shared" si="4"/>
        <v>0.8149107226971175</v>
      </c>
      <c r="S123" s="13">
        <f t="shared" si="5"/>
        <v>0</v>
      </c>
    </row>
    <row r="124" spans="1:19" ht="12.75">
      <c r="A124">
        <f t="shared" si="6"/>
        <v>170</v>
      </c>
      <c r="B124" s="10">
        <f t="shared" si="33"/>
        <v>22.15</v>
      </c>
      <c r="C124" s="10">
        <f t="shared" si="8"/>
        <v>435.86</v>
      </c>
      <c r="E124">
        <f t="shared" si="25"/>
        <v>170</v>
      </c>
      <c r="G124" s="2">
        <f t="shared" si="9"/>
        <v>962.2065406515961</v>
      </c>
      <c r="I124" s="2">
        <f aca="true" t="shared" si="35" ref="I124:I187">I123+I$44</f>
        <v>975</v>
      </c>
      <c r="J124" s="13">
        <f t="shared" si="34"/>
        <v>-6.6664332258165935</v>
      </c>
      <c r="K124" s="10">
        <f>MAX(D$8,K123+J123*I$44/VLOOKUP(K123,E$47:G$254,3,TRUE))</f>
        <v>290.6099928765625</v>
      </c>
      <c r="L124" s="13">
        <f t="shared" si="28"/>
        <v>7.500646795940377</v>
      </c>
      <c r="M124" s="10">
        <f t="shared" si="29"/>
        <v>-6.049353204059623</v>
      </c>
      <c r="N124" s="10">
        <f t="shared" si="24"/>
        <v>274.10856992549367</v>
      </c>
      <c r="O124" s="13">
        <f t="shared" si="30"/>
        <v>-0.4138850493029622</v>
      </c>
      <c r="P124" s="13">
        <f t="shared" si="31"/>
        <v>0.6976189386968181</v>
      </c>
      <c r="Q124" s="13">
        <f t="shared" si="32"/>
        <v>0.13659463142696576</v>
      </c>
      <c r="R124" s="13">
        <f aca="true" t="shared" si="36" ref="R124:R187">(D$7-K124)*(1/D$13+1/D$14)+D$16*(D$19*D$21*D$17+D$20*D$22*D$18)*(D$7^4-K124^4)</f>
        <v>0.8342135701237838</v>
      </c>
      <c r="S124" s="13">
        <f aca="true" t="shared" si="37" ref="S124:S187">IF(K124=D$8,-J124,0)</f>
        <v>0</v>
      </c>
    </row>
    <row r="125" spans="1:19" ht="12.75">
      <c r="A125">
        <f aca="true" t="shared" si="38" ref="A125:A188">A124+1</f>
        <v>171</v>
      </c>
      <c r="B125" s="10">
        <f t="shared" si="33"/>
        <v>22.1</v>
      </c>
      <c r="C125" s="10">
        <f aca="true" t="shared" si="39" ref="C125:C188">C124</f>
        <v>435.86</v>
      </c>
      <c r="E125">
        <f aca="true" t="shared" si="40" ref="E125:E188">E124+1</f>
        <v>171</v>
      </c>
      <c r="G125" s="2">
        <f aca="true" t="shared" si="41" ref="G125:G188">G124</f>
        <v>962.2065406515961</v>
      </c>
      <c r="I125" s="2">
        <f t="shared" si="35"/>
        <v>990</v>
      </c>
      <c r="J125" s="13">
        <f t="shared" si="34"/>
        <v>-6.694455286024733</v>
      </c>
      <c r="K125" s="10">
        <f>MAX(D$8,K124+J124*I$44/VLOOKUP(K124,E$47:G$254,3,TRUE))</f>
        <v>290.506068724977</v>
      </c>
      <c r="L125" s="13">
        <f t="shared" si="28"/>
        <v>7.548038908243793</v>
      </c>
      <c r="M125" s="10">
        <f t="shared" si="29"/>
        <v>-5.951961091756207</v>
      </c>
      <c r="N125" s="10">
        <f t="shared" si="24"/>
        <v>273.90038312684067</v>
      </c>
      <c r="O125" s="13">
        <f t="shared" si="30"/>
        <v>-0.41569660634195316</v>
      </c>
      <c r="P125" s="13">
        <f t="shared" si="31"/>
        <v>0.7137554012367625</v>
      </c>
      <c r="Q125" s="13">
        <f t="shared" si="32"/>
        <v>0.1398282209822976</v>
      </c>
      <c r="R125" s="13">
        <f t="shared" si="36"/>
        <v>0.8535836222190601</v>
      </c>
      <c r="S125" s="13">
        <f t="shared" si="37"/>
        <v>0</v>
      </c>
    </row>
    <row r="126" spans="1:19" ht="12.75">
      <c r="A126">
        <f t="shared" si="38"/>
        <v>172</v>
      </c>
      <c r="B126" s="10">
        <f t="shared" si="33"/>
        <v>22.05</v>
      </c>
      <c r="C126" s="10">
        <f t="shared" si="39"/>
        <v>435.86</v>
      </c>
      <c r="E126">
        <f t="shared" si="40"/>
        <v>172</v>
      </c>
      <c r="G126" s="2">
        <f t="shared" si="41"/>
        <v>962.2065406515961</v>
      </c>
      <c r="I126" s="2">
        <f t="shared" si="35"/>
        <v>1005</v>
      </c>
      <c r="J126" s="13">
        <f t="shared" si="34"/>
        <v>-6.720691268713577</v>
      </c>
      <c r="K126" s="10">
        <f>MAX(D$8,K125+J125*I$44/VLOOKUP(K125,E$47:G$254,3,TRUE))</f>
        <v>290.4017077327701</v>
      </c>
      <c r="L126" s="13">
        <f t="shared" si="28"/>
        <v>7.59370894648901</v>
      </c>
      <c r="M126" s="10">
        <f t="shared" si="29"/>
        <v>-5.90629105351099</v>
      </c>
      <c r="N126" s="10">
        <f t="shared" si="24"/>
        <v>273.69554805049427</v>
      </c>
      <c r="O126" s="13">
        <f t="shared" si="30"/>
        <v>-0.4174439688276834</v>
      </c>
      <c r="P126" s="13">
        <f t="shared" si="31"/>
        <v>0.7299422749856731</v>
      </c>
      <c r="Q126" s="13">
        <f t="shared" si="32"/>
        <v>0.14307540278976005</v>
      </c>
      <c r="R126" s="13">
        <f t="shared" si="36"/>
        <v>0.8730176777754332</v>
      </c>
      <c r="S126" s="13">
        <f t="shared" si="37"/>
        <v>0</v>
      </c>
    </row>
    <row r="127" spans="1:19" ht="12.75">
      <c r="A127" s="14">
        <f t="shared" si="38"/>
        <v>173</v>
      </c>
      <c r="B127" s="14">
        <v>22</v>
      </c>
      <c r="C127" s="10">
        <f t="shared" si="39"/>
        <v>435.86</v>
      </c>
      <c r="E127" s="14">
        <f t="shared" si="40"/>
        <v>173</v>
      </c>
      <c r="G127" s="2">
        <f t="shared" si="41"/>
        <v>962.2065406515961</v>
      </c>
      <c r="I127" s="2">
        <f t="shared" si="35"/>
        <v>1020</v>
      </c>
      <c r="J127" s="13">
        <f t="shared" si="34"/>
        <v>-6.7459683058012345</v>
      </c>
      <c r="K127" s="10">
        <f>MAX(D$8,K126+J126*I$44/VLOOKUP(K126,E$47:G$254,3,TRUE))</f>
        <v>290.2969377434054</v>
      </c>
      <c r="L127" s="13">
        <f t="shared" si="28"/>
        <v>7.638478658029182</v>
      </c>
      <c r="M127" s="10">
        <f t="shared" si="29"/>
        <v>-5.861521341970818</v>
      </c>
      <c r="N127" s="10">
        <f t="shared" si="24"/>
        <v>273.4922846957412</v>
      </c>
      <c r="O127" s="13">
        <f t="shared" si="30"/>
        <v>-0.4190799574587345</v>
      </c>
      <c r="P127" s="13">
        <f t="shared" si="31"/>
        <v>0.7461750417251747</v>
      </c>
      <c r="Q127" s="13">
        <f t="shared" si="32"/>
        <v>0.1463353105027731</v>
      </c>
      <c r="R127" s="13">
        <f t="shared" si="36"/>
        <v>0.8925103522279478</v>
      </c>
      <c r="S127" s="13">
        <f t="shared" si="37"/>
        <v>0</v>
      </c>
    </row>
    <row r="128" spans="1:19" ht="12.75">
      <c r="A128">
        <f t="shared" si="38"/>
        <v>174</v>
      </c>
      <c r="B128" s="10">
        <f>(A128-A$127)/(A$139-A$127)*(B$139-B$127)+B$127</f>
        <v>21.875</v>
      </c>
      <c r="C128" s="10">
        <f t="shared" si="39"/>
        <v>435.86</v>
      </c>
      <c r="E128">
        <f t="shared" si="40"/>
        <v>174</v>
      </c>
      <c r="G128" s="2">
        <f t="shared" si="41"/>
        <v>962.2065406515961</v>
      </c>
      <c r="I128" s="2">
        <f t="shared" si="35"/>
        <v>1035</v>
      </c>
      <c r="J128" s="13">
        <f t="shared" si="34"/>
        <v>-6.770310246889893</v>
      </c>
      <c r="K128" s="10">
        <f>MAX(D$8,K127+J127*I$44/VLOOKUP(K127,E$47:G$254,3,TRUE))</f>
        <v>290.19177370604757</v>
      </c>
      <c r="L128" s="13">
        <f t="shared" si="28"/>
        <v>7.682368921799009</v>
      </c>
      <c r="M128" s="10">
        <f t="shared" si="29"/>
        <v>-5.817631078200991</v>
      </c>
      <c r="N128" s="10">
        <f t="shared" si="24"/>
        <v>273.29056207808975</v>
      </c>
      <c r="O128" s="13">
        <f t="shared" si="30"/>
        <v>-0.4206561494313519</v>
      </c>
      <c r="P128" s="13">
        <f t="shared" si="31"/>
        <v>0.7624511959295375</v>
      </c>
      <c r="Q128" s="13">
        <f t="shared" si="32"/>
        <v>0.149607478979579</v>
      </c>
      <c r="R128" s="13">
        <f t="shared" si="36"/>
        <v>0.9120586749091164</v>
      </c>
      <c r="S128" s="13">
        <f t="shared" si="37"/>
        <v>0</v>
      </c>
    </row>
    <row r="129" spans="1:19" ht="12.75">
      <c r="A129" s="33">
        <f t="shared" si="38"/>
        <v>175</v>
      </c>
      <c r="B129" s="34">
        <f aca="true" t="shared" si="42" ref="B129:B138">(A129-A$127)/(A$139-A$127)*(B$139-B$127)+B$127</f>
        <v>21.75</v>
      </c>
      <c r="C129" s="10">
        <f t="shared" si="39"/>
        <v>435.86</v>
      </c>
      <c r="E129" s="33">
        <f t="shared" si="40"/>
        <v>175</v>
      </c>
      <c r="G129" s="2">
        <f t="shared" si="41"/>
        <v>962.2065406515961</v>
      </c>
      <c r="I129" s="2">
        <f t="shared" si="35"/>
        <v>1050</v>
      </c>
      <c r="J129" s="13">
        <f t="shared" si="34"/>
        <v>-6.793740367375442</v>
      </c>
      <c r="K129" s="10">
        <f>MAX(D$8,K128+J128*I$44/VLOOKUP(K128,E$47:G$254,3,TRUE))</f>
        <v>290.08623019806583</v>
      </c>
      <c r="L129" s="13">
        <f t="shared" si="28"/>
        <v>7.725400121125005</v>
      </c>
      <c r="M129" s="10">
        <f t="shared" si="29"/>
        <v>-5.774599878874995</v>
      </c>
      <c r="N129" s="10">
        <f t="shared" si="24"/>
        <v>273.0903499315908</v>
      </c>
      <c r="O129" s="13">
        <f t="shared" si="30"/>
        <v>-0.4221740319269429</v>
      </c>
      <c r="P129" s="13">
        <f t="shared" si="31"/>
        <v>0.7787682991027682</v>
      </c>
      <c r="Q129" s="13">
        <f t="shared" si="32"/>
        <v>0.15289145464679513</v>
      </c>
      <c r="R129" s="13">
        <f t="shared" si="36"/>
        <v>0.9316597537495633</v>
      </c>
      <c r="S129" s="13">
        <f t="shared" si="37"/>
        <v>0</v>
      </c>
    </row>
    <row r="130" spans="1:19" ht="12.75">
      <c r="A130">
        <f t="shared" si="38"/>
        <v>176</v>
      </c>
      <c r="B130" s="10">
        <f t="shared" si="42"/>
        <v>21.625</v>
      </c>
      <c r="C130" s="10">
        <f t="shared" si="39"/>
        <v>435.86</v>
      </c>
      <c r="E130">
        <f t="shared" si="40"/>
        <v>176</v>
      </c>
      <c r="G130" s="2">
        <f t="shared" si="41"/>
        <v>962.2065406515961</v>
      </c>
      <c r="I130" s="2">
        <f t="shared" si="35"/>
        <v>1065</v>
      </c>
      <c r="J130" s="13">
        <f t="shared" si="34"/>
        <v>-6.816281382166942</v>
      </c>
      <c r="K130" s="10">
        <f>MAX(D$8,K129+J129*I$44/VLOOKUP(K129,E$47:G$254,3,TRUE))</f>
        <v>289.9803214339853</v>
      </c>
      <c r="L130" s="13">
        <f t="shared" si="28"/>
        <v>7.767592155546997</v>
      </c>
      <c r="M130" s="10">
        <f t="shared" si="29"/>
        <v>-5.719907844453004</v>
      </c>
      <c r="N130" s="10">
        <f t="shared" si="24"/>
        <v>272.8916186917819</v>
      </c>
      <c r="O130" s="13">
        <f t="shared" si="30"/>
        <v>-0.4236350563221549</v>
      </c>
      <c r="P130" s="13">
        <f t="shared" si="31"/>
        <v>0.7951239781591571</v>
      </c>
      <c r="Q130" s="13">
        <f t="shared" si="32"/>
        <v>0.15618679522089854</v>
      </c>
      <c r="R130" s="13">
        <f t="shared" si="36"/>
        <v>0.9513107733800557</v>
      </c>
      <c r="S130" s="13">
        <f t="shared" si="37"/>
        <v>0</v>
      </c>
    </row>
    <row r="131" spans="1:19" ht="12.75">
      <c r="A131">
        <f t="shared" si="38"/>
        <v>177</v>
      </c>
      <c r="B131" s="10">
        <f t="shared" si="42"/>
        <v>21.5</v>
      </c>
      <c r="C131" s="10">
        <f t="shared" si="39"/>
        <v>435.86</v>
      </c>
      <c r="E131">
        <f t="shared" si="40"/>
        <v>177</v>
      </c>
      <c r="G131" s="2">
        <f t="shared" si="41"/>
        <v>962.2065406515961</v>
      </c>
      <c r="I131" s="2">
        <f t="shared" si="35"/>
        <v>1080</v>
      </c>
      <c r="J131" s="13">
        <f t="shared" si="34"/>
        <v>-6.837759920898238</v>
      </c>
      <c r="K131" s="10">
        <f>MAX(D$8,K130+J130*I$44/VLOOKUP(K130,E$47:G$254,3,TRUE))</f>
        <v>289.8740612742245</v>
      </c>
      <c r="L131" s="13">
        <f t="shared" si="28"/>
        <v>7.808768914174105</v>
      </c>
      <c r="M131" s="10">
        <f t="shared" si="29"/>
        <v>-5.678731085825896</v>
      </c>
      <c r="N131" s="10">
        <f t="shared" si="24"/>
        <v>272.6947696630415</v>
      </c>
      <c r="O131" s="13">
        <f t="shared" si="30"/>
        <v>-0.42504063904311806</v>
      </c>
      <c r="P131" s="13">
        <f t="shared" si="31"/>
        <v>0.8115159238395114</v>
      </c>
      <c r="Q131" s="13">
        <f t="shared" si="32"/>
        <v>0.15949306943635558</v>
      </c>
      <c r="R131" s="13">
        <f t="shared" si="36"/>
        <v>0.971008993275867</v>
      </c>
      <c r="S131" s="13">
        <f t="shared" si="37"/>
        <v>0</v>
      </c>
    </row>
    <row r="132" spans="1:19" ht="12.75">
      <c r="A132">
        <f t="shared" si="38"/>
        <v>178</v>
      </c>
      <c r="B132" s="10">
        <f t="shared" si="42"/>
        <v>21.375</v>
      </c>
      <c r="C132" s="10">
        <f t="shared" si="39"/>
        <v>435.86</v>
      </c>
      <c r="E132">
        <f t="shared" si="40"/>
        <v>178</v>
      </c>
      <c r="G132" s="2">
        <f t="shared" si="41"/>
        <v>962.2065406515961</v>
      </c>
      <c r="I132" s="2">
        <f t="shared" si="35"/>
        <v>1095</v>
      </c>
      <c r="J132" s="13">
        <f t="shared" si="34"/>
        <v>-6.858398164256874</v>
      </c>
      <c r="K132" s="10">
        <f>MAX(D$8,K131+J131*I$44/VLOOKUP(K131,E$47:G$254,3,TRUE))</f>
        <v>289.76746628190193</v>
      </c>
      <c r="L132" s="13">
        <f t="shared" si="28"/>
        <v>7.849149345894943</v>
      </c>
      <c r="M132" s="10">
        <f t="shared" si="29"/>
        <v>-5.638350654105058</v>
      </c>
      <c r="N132" s="10">
        <f t="shared" si="24"/>
        <v>272.49933772093306</v>
      </c>
      <c r="O132" s="13">
        <f t="shared" si="30"/>
        <v>-0.4263799692903376</v>
      </c>
      <c r="P132" s="13">
        <f t="shared" si="31"/>
        <v>0.8279414197046719</v>
      </c>
      <c r="Q132" s="13">
        <f t="shared" si="32"/>
        <v>0.16280976193339702</v>
      </c>
      <c r="R132" s="13">
        <f t="shared" si="36"/>
        <v>0.990751181638069</v>
      </c>
      <c r="S132" s="13">
        <f t="shared" si="37"/>
        <v>0</v>
      </c>
    </row>
    <row r="133" spans="1:19" ht="12.75">
      <c r="A133">
        <f t="shared" si="38"/>
        <v>179</v>
      </c>
      <c r="B133" s="10">
        <f t="shared" si="42"/>
        <v>21.25</v>
      </c>
      <c r="C133" s="10">
        <f t="shared" si="39"/>
        <v>435.86</v>
      </c>
      <c r="E133">
        <f t="shared" si="40"/>
        <v>179</v>
      </c>
      <c r="G133" s="2">
        <f t="shared" si="41"/>
        <v>962.2065406515961</v>
      </c>
      <c r="I133" s="2">
        <f t="shared" si="35"/>
        <v>1110</v>
      </c>
      <c r="J133" s="13">
        <f t="shared" si="34"/>
        <v>-6.87821710378658</v>
      </c>
      <c r="K133" s="10">
        <f>MAX(D$8,K132+J132*I$44/VLOOKUP(K132,E$47:G$254,3,TRUE))</f>
        <v>289.66054955652385</v>
      </c>
      <c r="L133" s="13">
        <f t="shared" si="28"/>
        <v>7.888751862015924</v>
      </c>
      <c r="M133" s="10">
        <f t="shared" si="29"/>
        <v>-5.598748137984077</v>
      </c>
      <c r="N133" s="10">
        <f t="shared" si="24"/>
        <v>272.3052954600888</v>
      </c>
      <c r="O133" s="13">
        <f t="shared" si="30"/>
        <v>-0.4276669015123389</v>
      </c>
      <c r="P133" s="13">
        <f t="shared" si="31"/>
        <v>0.8443982931071462</v>
      </c>
      <c r="Q133" s="13">
        <f t="shared" si="32"/>
        <v>0.1661364651221978</v>
      </c>
      <c r="R133" s="13">
        <f t="shared" si="36"/>
        <v>1.010534758229344</v>
      </c>
      <c r="S133" s="13">
        <f t="shared" si="37"/>
        <v>0</v>
      </c>
    </row>
    <row r="134" spans="1:19" ht="12.75">
      <c r="A134">
        <f t="shared" si="38"/>
        <v>180</v>
      </c>
      <c r="B134" s="10">
        <f t="shared" si="42"/>
        <v>21.125</v>
      </c>
      <c r="C134" s="10">
        <f t="shared" si="39"/>
        <v>435.86</v>
      </c>
      <c r="E134">
        <f t="shared" si="40"/>
        <v>180</v>
      </c>
      <c r="G134" s="2">
        <f t="shared" si="41"/>
        <v>962.2065406515961</v>
      </c>
      <c r="I134" s="2">
        <f t="shared" si="35"/>
        <v>1125</v>
      </c>
      <c r="J134" s="13">
        <f t="shared" si="34"/>
        <v>-6.897237225147372</v>
      </c>
      <c r="K134" s="10">
        <f>MAX(D$8,K133+J133*I$44/VLOOKUP(K133,E$47:G$254,3,TRUE))</f>
        <v>289.55332387035577</v>
      </c>
      <c r="L134" s="13">
        <f t="shared" si="28"/>
        <v>7.9275944370885485</v>
      </c>
      <c r="M134" s="10">
        <f t="shared" si="29"/>
        <v>-5.559905562911452</v>
      </c>
      <c r="N134" s="10">
        <f t="shared" si="24"/>
        <v>272.11261610876096</v>
      </c>
      <c r="O134" s="13">
        <f t="shared" si="30"/>
        <v>-0.42890274467231393</v>
      </c>
      <c r="P134" s="13">
        <f t="shared" si="31"/>
        <v>0.8608844303461787</v>
      </c>
      <c r="Q134" s="13">
        <f t="shared" si="32"/>
        <v>0.16947278159499743</v>
      </c>
      <c r="R134" s="13">
        <f t="shared" si="36"/>
        <v>1.0303572119411761</v>
      </c>
      <c r="S134" s="13">
        <f t="shared" si="37"/>
        <v>0</v>
      </c>
    </row>
    <row r="135" spans="1:19" ht="12.75">
      <c r="A135">
        <f t="shared" si="38"/>
        <v>181</v>
      </c>
      <c r="B135" s="10">
        <f t="shared" si="42"/>
        <v>21</v>
      </c>
      <c r="C135" s="10">
        <f t="shared" si="39"/>
        <v>435.86</v>
      </c>
      <c r="E135">
        <f t="shared" si="40"/>
        <v>181</v>
      </c>
      <c r="G135" s="2">
        <f t="shared" si="41"/>
        <v>962.2065406515961</v>
      </c>
      <c r="I135" s="2">
        <f t="shared" si="35"/>
        <v>1140</v>
      </c>
      <c r="J135" s="13">
        <f t="shared" si="34"/>
        <v>-6.91547852021745</v>
      </c>
      <c r="K135" s="10">
        <f>MAX(D$8,K134+J134*I$44/VLOOKUP(K134,E$47:G$254,3,TRUE))</f>
        <v>289.4458016763088</v>
      </c>
      <c r="L135" s="13">
        <f t="shared" si="28"/>
        <v>7.965694619326329</v>
      </c>
      <c r="M135" s="10">
        <f t="shared" si="29"/>
        <v>-5.509305380673671</v>
      </c>
      <c r="N135" s="10">
        <f t="shared" si="24"/>
        <v>271.9212735137909</v>
      </c>
      <c r="O135" s="13">
        <f t="shared" si="30"/>
        <v>-0.43008877618785846</v>
      </c>
      <c r="P135" s="13">
        <f t="shared" si="31"/>
        <v>0.8773977752281635</v>
      </c>
      <c r="Q135" s="13">
        <f t="shared" si="32"/>
        <v>0.17281832388071552</v>
      </c>
      <c r="R135" s="13">
        <f t="shared" si="36"/>
        <v>1.0502160991088791</v>
      </c>
      <c r="S135" s="13">
        <f t="shared" si="37"/>
        <v>0</v>
      </c>
    </row>
    <row r="136" spans="1:19" ht="12.75">
      <c r="A136">
        <f t="shared" si="38"/>
        <v>182</v>
      </c>
      <c r="B136" s="10">
        <f t="shared" si="42"/>
        <v>20.875</v>
      </c>
      <c r="C136" s="10">
        <f t="shared" si="39"/>
        <v>435.86</v>
      </c>
      <c r="E136">
        <f t="shared" si="40"/>
        <v>182</v>
      </c>
      <c r="G136" s="2">
        <f t="shared" si="41"/>
        <v>962.2065406515961</v>
      </c>
      <c r="I136" s="2">
        <f t="shared" si="35"/>
        <v>1155</v>
      </c>
      <c r="J136" s="13">
        <f t="shared" si="34"/>
        <v>-6.932764960724382</v>
      </c>
      <c r="K136" s="10">
        <f>MAX(D$8,K135+J135*I$44/VLOOKUP(K135,E$47:G$254,3,TRUE))</f>
        <v>289.33799511563734</v>
      </c>
      <c r="L136" s="13">
        <f t="shared" si="28"/>
        <v>8.00287400258934</v>
      </c>
      <c r="M136" s="10">
        <f t="shared" si="29"/>
        <v>-5.472125997410659</v>
      </c>
      <c r="N136" s="10">
        <f t="shared" si="24"/>
        <v>271.7316723099408</v>
      </c>
      <c r="O136" s="13">
        <f t="shared" si="30"/>
        <v>-0.4312262426858524</v>
      </c>
      <c r="P136" s="13">
        <f t="shared" si="31"/>
        <v>0.8939363276595194</v>
      </c>
      <c r="Q136" s="13">
        <f t="shared" si="32"/>
        <v>0.1761727142054393</v>
      </c>
      <c r="R136" s="13">
        <f t="shared" si="36"/>
        <v>1.0701090418649586</v>
      </c>
      <c r="S136" s="13">
        <f t="shared" si="37"/>
        <v>0</v>
      </c>
    </row>
    <row r="137" spans="1:19" ht="12.75">
      <c r="A137">
        <f t="shared" si="38"/>
        <v>183</v>
      </c>
      <c r="B137" s="10">
        <f t="shared" si="42"/>
        <v>20.75</v>
      </c>
      <c r="C137" s="10">
        <f t="shared" si="39"/>
        <v>435.86</v>
      </c>
      <c r="E137">
        <f t="shared" si="40"/>
        <v>183</v>
      </c>
      <c r="G137" s="2">
        <f t="shared" si="41"/>
        <v>962.2065406515961</v>
      </c>
      <c r="I137" s="2">
        <f t="shared" si="35"/>
        <v>1170</v>
      </c>
      <c r="J137" s="13">
        <f t="shared" si="34"/>
        <v>-6.9493161304224955</v>
      </c>
      <c r="K137" s="10">
        <f>MAX(D$8,K136+J136*I$44/VLOOKUP(K136,E$47:G$254,3,TRUE))</f>
        <v>289.2299190737301</v>
      </c>
      <c r="L137" s="13">
        <f t="shared" si="28"/>
        <v>8.03934929525574</v>
      </c>
      <c r="M137" s="10">
        <f t="shared" si="29"/>
        <v>-5.43565070474426</v>
      </c>
      <c r="N137" s="10">
        <f t="shared" si="24"/>
        <v>271.5433506241675</v>
      </c>
      <c r="O137" s="13">
        <f t="shared" si="30"/>
        <v>-0.43230416762889945</v>
      </c>
      <c r="P137" s="13">
        <f t="shared" si="31"/>
        <v>0.910497675421453</v>
      </c>
      <c r="Q137" s="13">
        <f t="shared" si="32"/>
        <v>0.17953548941179095</v>
      </c>
      <c r="R137" s="13">
        <f t="shared" si="36"/>
        <v>1.090033164833244</v>
      </c>
      <c r="S137" s="13">
        <f t="shared" si="37"/>
        <v>0</v>
      </c>
    </row>
    <row r="138" spans="1:19" ht="12.75">
      <c r="A138">
        <f t="shared" si="38"/>
        <v>184</v>
      </c>
      <c r="B138" s="10">
        <f t="shared" si="42"/>
        <v>20.625</v>
      </c>
      <c r="C138" s="10">
        <f t="shared" si="39"/>
        <v>435.86</v>
      </c>
      <c r="E138">
        <f t="shared" si="40"/>
        <v>184</v>
      </c>
      <c r="G138" s="2">
        <f t="shared" si="41"/>
        <v>962.2065406515961</v>
      </c>
      <c r="I138" s="2">
        <f t="shared" si="35"/>
        <v>1185</v>
      </c>
      <c r="J138" s="13">
        <f t="shared" si="34"/>
        <v>-6.9651504886812985</v>
      </c>
      <c r="K138" s="10">
        <f>MAX(D$8,K137+J137*I$44/VLOOKUP(K137,E$47:G$254,3,TRUE))</f>
        <v>289.1215850128478</v>
      </c>
      <c r="L138" s="13">
        <f t="shared" si="28"/>
        <v>8.075136721571734</v>
      </c>
      <c r="M138" s="10">
        <f t="shared" si="29"/>
        <v>-5.399863278428265</v>
      </c>
      <c r="N138" s="10">
        <f t="shared" si="24"/>
        <v>271.35628422538997</v>
      </c>
      <c r="O138" s="13">
        <f t="shared" si="30"/>
        <v>-0.4333362435293111</v>
      </c>
      <c r="P138" s="13">
        <f t="shared" si="31"/>
        <v>0.9270799400377566</v>
      </c>
      <c r="Q138" s="13">
        <f t="shared" si="32"/>
        <v>0.18290629285267943</v>
      </c>
      <c r="R138" s="13">
        <f t="shared" si="36"/>
        <v>1.109986232890436</v>
      </c>
      <c r="S138" s="13">
        <f t="shared" si="37"/>
        <v>0</v>
      </c>
    </row>
    <row r="139" spans="1:19" ht="12.75">
      <c r="A139" s="14">
        <f t="shared" si="38"/>
        <v>185</v>
      </c>
      <c r="B139" s="14">
        <v>20.5</v>
      </c>
      <c r="C139" s="10">
        <f t="shared" si="39"/>
        <v>435.86</v>
      </c>
      <c r="E139" s="14">
        <f t="shared" si="40"/>
        <v>185</v>
      </c>
      <c r="G139" s="2">
        <f t="shared" si="41"/>
        <v>962.2065406515961</v>
      </c>
      <c r="I139" s="2">
        <f t="shared" si="35"/>
        <v>1200</v>
      </c>
      <c r="J139" s="13">
        <f t="shared" si="34"/>
        <v>-6.980286049586555</v>
      </c>
      <c r="K139" s="10">
        <f>MAX(D$8,K138+J138*I$44/VLOOKUP(K138,E$47:G$254,3,TRUE))</f>
        <v>289.01300410748473</v>
      </c>
      <c r="L139" s="13">
        <f t="shared" si="28"/>
        <v>8.110252121183882</v>
      </c>
      <c r="M139" s="10">
        <f t="shared" si="29"/>
        <v>-5.364747878816118</v>
      </c>
      <c r="N139" s="10">
        <f t="shared" si="24"/>
        <v>271.1704494408802</v>
      </c>
      <c r="O139" s="13">
        <f t="shared" si="30"/>
        <v>-0.43432362145222214</v>
      </c>
      <c r="P139" s="13">
        <f t="shared" si="31"/>
        <v>0.9436812947624941</v>
      </c>
      <c r="Q139" s="13">
        <f t="shared" si="32"/>
        <v>0.1862847768348328</v>
      </c>
      <c r="R139" s="13">
        <f t="shared" si="36"/>
        <v>1.1299660715973268</v>
      </c>
      <c r="S139" s="13">
        <f t="shared" si="37"/>
        <v>0</v>
      </c>
    </row>
    <row r="140" spans="1:19" ht="12.75">
      <c r="A140">
        <f t="shared" si="38"/>
        <v>186</v>
      </c>
      <c r="B140" s="10">
        <f>(A140-A$139)/(A$147-A$139)*(B$147-B$139)+B$139</f>
        <v>20.4375</v>
      </c>
      <c r="C140" s="10">
        <f t="shared" si="39"/>
        <v>435.86</v>
      </c>
      <c r="E140">
        <f t="shared" si="40"/>
        <v>186</v>
      </c>
      <c r="G140" s="2">
        <f t="shared" si="41"/>
        <v>962.2065406515961</v>
      </c>
      <c r="I140" s="2">
        <f t="shared" si="35"/>
        <v>1215</v>
      </c>
      <c r="J140" s="13">
        <f t="shared" si="34"/>
        <v>-6.994740392603559</v>
      </c>
      <c r="K140" s="10">
        <f>MAX(D$8,K139+J139*I$44/VLOOKUP(K139,E$47:G$254,3,TRUE))</f>
        <v>288.9041872513107</v>
      </c>
      <c r="L140" s="13">
        <f t="shared" si="28"/>
        <v>8.14471095831072</v>
      </c>
      <c r="M140" s="10">
        <f t="shared" si="29"/>
        <v>-5.317789041689281</v>
      </c>
      <c r="N140" s="10">
        <f t="shared" si="24"/>
        <v>270.9858231430271</v>
      </c>
      <c r="O140" s="13">
        <f t="shared" si="30"/>
        <v>-0.43526742469612145</v>
      </c>
      <c r="P140" s="13">
        <f t="shared" si="31"/>
        <v>0.9602999633043517</v>
      </c>
      <c r="Q140" s="13">
        <f t="shared" si="32"/>
        <v>0.1896706024028091</v>
      </c>
      <c r="R140" s="13">
        <f t="shared" si="36"/>
        <v>1.1499705657071608</v>
      </c>
      <c r="S140" s="13">
        <f t="shared" si="37"/>
        <v>0</v>
      </c>
    </row>
    <row r="141" spans="1:19" ht="12.75">
      <c r="A141">
        <f t="shared" si="38"/>
        <v>187</v>
      </c>
      <c r="B141" s="10">
        <f aca="true" t="shared" si="43" ref="B141:B146">(A141-A$139)/(A$147-A$139)*(B$147-B$139)+B$139</f>
        <v>20.375</v>
      </c>
      <c r="C141" s="10">
        <f t="shared" si="39"/>
        <v>435.86</v>
      </c>
      <c r="E141">
        <f t="shared" si="40"/>
        <v>187</v>
      </c>
      <c r="G141" s="2">
        <f t="shared" si="41"/>
        <v>962.2065406515961</v>
      </c>
      <c r="I141" s="2">
        <f t="shared" si="35"/>
        <v>1230</v>
      </c>
      <c r="J141" s="13">
        <f t="shared" si="34"/>
        <v>-7.008335134803192</v>
      </c>
      <c r="K141" s="10">
        <f>MAX(D$8,K140+J140*I$44/VLOOKUP(K140,E$47:G$254,3,TRUE))</f>
        <v>288.7951450639462</v>
      </c>
      <c r="L141" s="13">
        <f t="shared" si="28"/>
        <v>8.178332792511702</v>
      </c>
      <c r="M141" s="10">
        <f t="shared" si="29"/>
        <v>-5.284167207488299</v>
      </c>
      <c r="N141" s="10">
        <f t="shared" si="24"/>
        <v>270.8028129204205</v>
      </c>
      <c r="O141" s="13">
        <f t="shared" si="30"/>
        <v>-0.43616874945792006</v>
      </c>
      <c r="P141" s="13">
        <f t="shared" si="31"/>
        <v>0.9769342185803289</v>
      </c>
      <c r="Q141" s="13">
        <f t="shared" si="32"/>
        <v>0.19306343912818064</v>
      </c>
      <c r="R141" s="13">
        <f t="shared" si="36"/>
        <v>1.1699976577085096</v>
      </c>
      <c r="S141" s="13">
        <f t="shared" si="37"/>
        <v>0</v>
      </c>
    </row>
    <row r="142" spans="1:19" ht="12.75">
      <c r="A142">
        <f t="shared" si="38"/>
        <v>188</v>
      </c>
      <c r="B142" s="10">
        <f t="shared" si="43"/>
        <v>20.3125</v>
      </c>
      <c r="C142" s="10">
        <f t="shared" si="39"/>
        <v>435.86</v>
      </c>
      <c r="E142">
        <f t="shared" si="40"/>
        <v>188</v>
      </c>
      <c r="G142" s="2">
        <f t="shared" si="41"/>
        <v>962.2065406515961</v>
      </c>
      <c r="I142" s="2">
        <f t="shared" si="35"/>
        <v>1245</v>
      </c>
      <c r="J142" s="13">
        <f t="shared" si="34"/>
        <v>-7.021287559037745</v>
      </c>
      <c r="K142" s="10">
        <f>MAX(D$8,K141+J141*I$44/VLOOKUP(K141,E$47:G$254,3,TRUE))</f>
        <v>288.6858909458534</v>
      </c>
      <c r="L142" s="13">
        <f t="shared" si="28"/>
        <v>8.211332346372185</v>
      </c>
      <c r="M142" s="10">
        <f t="shared" si="29"/>
        <v>-5.251167653627816</v>
      </c>
      <c r="N142" s="10">
        <f t="shared" si="24"/>
        <v>270.62095978383456</v>
      </c>
      <c r="O142" s="13">
        <f t="shared" si="30"/>
        <v>-0.43701647237139696</v>
      </c>
      <c r="P142" s="13">
        <f t="shared" si="31"/>
        <v>0.9935819172775265</v>
      </c>
      <c r="Q142" s="13">
        <f t="shared" si="32"/>
        <v>0.19646287005691346</v>
      </c>
      <c r="R142" s="13">
        <f t="shared" si="36"/>
        <v>1.19004478733444</v>
      </c>
      <c r="S142" s="13">
        <f t="shared" si="37"/>
        <v>0</v>
      </c>
    </row>
    <row r="143" spans="1:19" ht="12.75">
      <c r="A143">
        <f t="shared" si="38"/>
        <v>189</v>
      </c>
      <c r="B143" s="10">
        <f t="shared" si="43"/>
        <v>20.25</v>
      </c>
      <c r="C143" s="10">
        <f t="shared" si="39"/>
        <v>435.86</v>
      </c>
      <c r="E143">
        <f t="shared" si="40"/>
        <v>189</v>
      </c>
      <c r="G143" s="2">
        <f t="shared" si="41"/>
        <v>962.2065406515961</v>
      </c>
      <c r="I143" s="2">
        <f t="shared" si="35"/>
        <v>1260</v>
      </c>
      <c r="J143" s="13">
        <f t="shared" si="34"/>
        <v>-7.033613881530864</v>
      </c>
      <c r="K143" s="10">
        <f>MAX(D$8,K142+J142*I$44/VLOOKUP(K142,E$47:G$254,3,TRUE))</f>
        <v>288.5764349102352</v>
      </c>
      <c r="L143" s="13">
        <f t="shared" si="28"/>
        <v>8.24372390571346</v>
      </c>
      <c r="M143" s="10">
        <f t="shared" si="29"/>
        <v>-5.2187760942865395</v>
      </c>
      <c r="N143" s="10">
        <f t="shared" si="24"/>
        <v>270.4402423176656</v>
      </c>
      <c r="O143" s="13">
        <f t="shared" si="30"/>
        <v>-0.4378241424726639</v>
      </c>
      <c r="P143" s="13">
        <f t="shared" si="31"/>
        <v>1.0102414405533977</v>
      </c>
      <c r="Q143" s="13">
        <f t="shared" si="32"/>
        <v>0.19986858362919876</v>
      </c>
      <c r="R143" s="13">
        <f t="shared" si="36"/>
        <v>1.2101100241825964</v>
      </c>
      <c r="S143" s="13">
        <f t="shared" si="37"/>
        <v>0</v>
      </c>
    </row>
    <row r="144" spans="1:19" ht="12.75">
      <c r="A144">
        <f t="shared" si="38"/>
        <v>190</v>
      </c>
      <c r="B144" s="10">
        <f t="shared" si="43"/>
        <v>20.1875</v>
      </c>
      <c r="C144" s="10">
        <f t="shared" si="39"/>
        <v>435.86</v>
      </c>
      <c r="E144">
        <f t="shared" si="40"/>
        <v>190</v>
      </c>
      <c r="G144" s="2">
        <f t="shared" si="41"/>
        <v>962.2065406515961</v>
      </c>
      <c r="I144" s="2">
        <f t="shared" si="35"/>
        <v>1275</v>
      </c>
      <c r="J144" s="13">
        <f t="shared" si="34"/>
        <v>-7.045329926956585</v>
      </c>
      <c r="K144" s="10">
        <f>MAX(D$8,K143+J143*I$44/VLOOKUP(K143,E$47:G$254,3,TRUE))</f>
        <v>288.46678671749737</v>
      </c>
      <c r="L144" s="13">
        <f t="shared" si="28"/>
        <v>8.2755214179751</v>
      </c>
      <c r="M144" s="10">
        <f t="shared" si="29"/>
        <v>-5.186978582024901</v>
      </c>
      <c r="N144" s="10">
        <f t="shared" si="24"/>
        <v>270.26063959795215</v>
      </c>
      <c r="O144" s="13">
        <f t="shared" si="30"/>
        <v>-0.4385927709513453</v>
      </c>
      <c r="P144" s="13">
        <f t="shared" si="31"/>
        <v>1.0269112148675208</v>
      </c>
      <c r="Q144" s="13">
        <f t="shared" si="32"/>
        <v>0.20328027615099356</v>
      </c>
      <c r="R144" s="13">
        <f t="shared" si="36"/>
        <v>1.2301914910185143</v>
      </c>
      <c r="S144" s="13">
        <f t="shared" si="37"/>
        <v>0</v>
      </c>
    </row>
    <row r="145" spans="1:19" ht="12.75">
      <c r="A145">
        <f t="shared" si="38"/>
        <v>191</v>
      </c>
      <c r="B145" s="10">
        <f t="shared" si="43"/>
        <v>20.125</v>
      </c>
      <c r="C145" s="10">
        <f t="shared" si="39"/>
        <v>435.86</v>
      </c>
      <c r="E145">
        <f t="shared" si="40"/>
        <v>191</v>
      </c>
      <c r="G145" s="2">
        <f t="shared" si="41"/>
        <v>962.2065406515961</v>
      </c>
      <c r="I145" s="2">
        <f t="shared" si="35"/>
        <v>1290</v>
      </c>
      <c r="J145" s="13">
        <f t="shared" si="34"/>
        <v>-7.056451137823938</v>
      </c>
      <c r="K145" s="10">
        <f>MAX(D$8,K144+J144*I$44/VLOOKUP(K144,E$47:G$254,3,TRUE))</f>
        <v>288.35695588135195</v>
      </c>
      <c r="L145" s="13">
        <f t="shared" si="28"/>
        <v>8.30673850028262</v>
      </c>
      <c r="M145" s="10">
        <f t="shared" si="29"/>
        <v>-5.15576149971738</v>
      </c>
      <c r="N145" s="10">
        <f t="shared" si="24"/>
        <v>270.0821311807302</v>
      </c>
      <c r="O145" s="13">
        <f t="shared" si="30"/>
        <v>-0.43932334458168043</v>
      </c>
      <c r="P145" s="13">
        <f t="shared" si="31"/>
        <v>1.0435897108545815</v>
      </c>
      <c r="Q145" s="13">
        <f t="shared" si="32"/>
        <v>0.20669765160410034</v>
      </c>
      <c r="R145" s="13">
        <f t="shared" si="36"/>
        <v>1.2502873624586819</v>
      </c>
      <c r="S145" s="13">
        <f t="shared" si="37"/>
        <v>0</v>
      </c>
    </row>
    <row r="146" spans="1:19" ht="12.75">
      <c r="A146">
        <f t="shared" si="38"/>
        <v>192</v>
      </c>
      <c r="B146" s="10">
        <f t="shared" si="43"/>
        <v>20.0625</v>
      </c>
      <c r="C146" s="10">
        <f t="shared" si="39"/>
        <v>435.86</v>
      </c>
      <c r="E146">
        <f t="shared" si="40"/>
        <v>192</v>
      </c>
      <c r="G146" s="2">
        <f t="shared" si="41"/>
        <v>962.2065406515961</v>
      </c>
      <c r="I146" s="2">
        <f t="shared" si="35"/>
        <v>1305</v>
      </c>
      <c r="J146" s="13">
        <f t="shared" si="34"/>
        <v>-7.06699258363833</v>
      </c>
      <c r="K146" s="10">
        <f>MAX(D$8,K145+J145*I$44/VLOOKUP(K145,E$47:G$254,3,TRUE))</f>
        <v>288.2469516747752</v>
      </c>
      <c r="L146" s="13">
        <f t="shared" si="28"/>
        <v>8.337388447322743</v>
      </c>
      <c r="M146" s="10">
        <f t="shared" si="29"/>
        <v>-5.112611552677256</v>
      </c>
      <c r="N146" s="10">
        <f aca="true" t="shared" si="44" ref="N146:N209">N145+M145*I$44/VLOOKUP(N145,A$47:C$254,3,TRUE)</f>
        <v>269.90469709066514</v>
      </c>
      <c r="O146" s="13">
        <f t="shared" si="30"/>
        <v>-0.44001682630710093</v>
      </c>
      <c r="P146" s="13">
        <f t="shared" si="31"/>
        <v>1.06027544222362</v>
      </c>
      <c r="Q146" s="13">
        <f t="shared" si="32"/>
        <v>0.21012042146079357</v>
      </c>
      <c r="R146" s="13">
        <f t="shared" si="36"/>
        <v>1.2703958636844135</v>
      </c>
      <c r="S146" s="13">
        <f t="shared" si="37"/>
        <v>0</v>
      </c>
    </row>
    <row r="147" spans="1:19" ht="12.75">
      <c r="A147" s="14">
        <f t="shared" si="38"/>
        <v>193</v>
      </c>
      <c r="B147" s="14">
        <v>20</v>
      </c>
      <c r="C147" s="10">
        <f t="shared" si="39"/>
        <v>435.86</v>
      </c>
      <c r="E147" s="14">
        <f t="shared" si="40"/>
        <v>193</v>
      </c>
      <c r="G147" s="2">
        <f t="shared" si="41"/>
        <v>962.2065406515961</v>
      </c>
      <c r="I147" s="2">
        <f t="shared" si="35"/>
        <v>1320</v>
      </c>
      <c r="J147" s="13">
        <f t="shared" si="34"/>
        <v>-7.076773431660791</v>
      </c>
      <c r="K147" s="10">
        <f>MAX(D$8,K146+J146*I$44/VLOOKUP(K146,E$47:G$254,3,TRUE))</f>
        <v>288.1367831358222</v>
      </c>
      <c r="L147" s="13">
        <f t="shared" si="28"/>
        <v>8.367288700846725</v>
      </c>
      <c r="M147" s="10">
        <f t="shared" si="29"/>
        <v>-5.082711299153274</v>
      </c>
      <c r="N147" s="10">
        <f t="shared" si="44"/>
        <v>269.7287479939594</v>
      </c>
      <c r="O147" s="13">
        <f t="shared" si="30"/>
        <v>-0.4406741558118483</v>
      </c>
      <c r="P147" s="13">
        <f t="shared" si="31"/>
        <v>1.0769669646830413</v>
      </c>
      <c r="Q147" s="13">
        <f t="shared" si="32"/>
        <v>0.213548304502893</v>
      </c>
      <c r="R147" s="13">
        <f t="shared" si="36"/>
        <v>1.2905152691859343</v>
      </c>
      <c r="S147" s="13">
        <f t="shared" si="37"/>
        <v>0</v>
      </c>
    </row>
    <row r="148" spans="1:19" ht="12.75">
      <c r="A148">
        <f t="shared" si="38"/>
        <v>194</v>
      </c>
      <c r="B148" s="10">
        <f>(A148-A$147)/(A$178-A$147)*(B$178-B$147)+B$147</f>
        <v>19.838709677419356</v>
      </c>
      <c r="C148" s="10">
        <f t="shared" si="39"/>
        <v>435.86</v>
      </c>
      <c r="E148">
        <f t="shared" si="40"/>
        <v>194</v>
      </c>
      <c r="G148" s="2">
        <f t="shared" si="41"/>
        <v>962.2065406515961</v>
      </c>
      <c r="I148" s="2">
        <f t="shared" si="35"/>
        <v>1335</v>
      </c>
      <c r="J148" s="13">
        <f t="shared" si="34"/>
        <v>-7.086008570477486</v>
      </c>
      <c r="K148" s="10">
        <f>MAX(D$8,K147+J147*I$44/VLOOKUP(K147,E$47:G$254,3,TRUE))</f>
        <v>288.02646212158027</v>
      </c>
      <c r="L148" s="13">
        <f t="shared" si="28"/>
        <v>8.396651916119993</v>
      </c>
      <c r="M148" s="10">
        <f t="shared" si="29"/>
        <v>-5.053348083880007</v>
      </c>
      <c r="N148" s="10">
        <f t="shared" si="44"/>
        <v>269.5538279061163</v>
      </c>
      <c r="O148" s="13">
        <f t="shared" si="30"/>
        <v>-0.4412840569677883</v>
      </c>
      <c r="P148" s="13">
        <f t="shared" si="31"/>
        <v>1.0936624138441868</v>
      </c>
      <c r="Q148" s="13">
        <f t="shared" si="32"/>
        <v>0.2169809317983194</v>
      </c>
      <c r="R148" s="13">
        <f t="shared" si="36"/>
        <v>1.3106433456425062</v>
      </c>
      <c r="S148" s="13">
        <f t="shared" si="37"/>
        <v>0</v>
      </c>
    </row>
    <row r="149" spans="1:19" ht="12.75">
      <c r="A149">
        <f t="shared" si="38"/>
        <v>195</v>
      </c>
      <c r="B149" s="10">
        <f aca="true" t="shared" si="45" ref="B149:B177">(A149-A$147)/(A$178-A$147)*(B$178-B$147)+B$147</f>
        <v>19.677419354838708</v>
      </c>
      <c r="C149" s="10">
        <f t="shared" si="39"/>
        <v>435.86</v>
      </c>
      <c r="E149">
        <f t="shared" si="40"/>
        <v>195</v>
      </c>
      <c r="G149" s="2">
        <f t="shared" si="41"/>
        <v>962.2065406515961</v>
      </c>
      <c r="I149" s="2">
        <f t="shared" si="35"/>
        <v>1350</v>
      </c>
      <c r="J149" s="13">
        <f t="shared" si="34"/>
        <v>-7.094711882644358</v>
      </c>
      <c r="K149" s="10">
        <f>MAX(D$8,K148+J148*I$44/VLOOKUP(K148,E$47:G$254,3,TRUE))</f>
        <v>287.91599713920215</v>
      </c>
      <c r="L149" s="13">
        <f t="shared" si="28"/>
        <v>8.425490360948903</v>
      </c>
      <c r="M149" s="10">
        <f t="shared" si="29"/>
        <v>-5.024509639051097</v>
      </c>
      <c r="N149" s="10">
        <f t="shared" si="44"/>
        <v>269.37991834511456</v>
      </c>
      <c r="O149" s="13">
        <f t="shared" si="30"/>
        <v>-0.441859929512475</v>
      </c>
      <c r="P149" s="13">
        <f t="shared" si="31"/>
        <v>1.1103604396566789</v>
      </c>
      <c r="Q149" s="13">
        <f t="shared" si="32"/>
        <v>0.220418038647866</v>
      </c>
      <c r="R149" s="13">
        <f t="shared" si="36"/>
        <v>1.3307784783045449</v>
      </c>
      <c r="S149" s="13">
        <f t="shared" si="37"/>
        <v>0</v>
      </c>
    </row>
    <row r="150" spans="1:19" ht="12.75">
      <c r="A150">
        <f t="shared" si="38"/>
        <v>196</v>
      </c>
      <c r="B150" s="10">
        <f t="shared" si="45"/>
        <v>19.516129032258064</v>
      </c>
      <c r="C150" s="10">
        <f t="shared" si="39"/>
        <v>435.86</v>
      </c>
      <c r="E150">
        <f t="shared" si="40"/>
        <v>196</v>
      </c>
      <c r="G150" s="2">
        <f t="shared" si="41"/>
        <v>962.2065406515961</v>
      </c>
      <c r="I150" s="2">
        <f t="shared" si="35"/>
        <v>1365</v>
      </c>
      <c r="J150" s="13">
        <f t="shared" si="34"/>
        <v>-7.102896915119267</v>
      </c>
      <c r="K150" s="10">
        <f>MAX(D$8,K149+J149*I$44/VLOOKUP(K149,E$47:G$254,3,TRUE))</f>
        <v>287.8053964794232</v>
      </c>
      <c r="L150" s="13">
        <f t="shared" si="28"/>
        <v>8.453816012862282</v>
      </c>
      <c r="M150" s="10">
        <f t="shared" si="29"/>
        <v>-4.996183987137718</v>
      </c>
      <c r="N150" s="10">
        <f t="shared" si="44"/>
        <v>269.2070012511262</v>
      </c>
      <c r="O150" s="13">
        <f t="shared" si="30"/>
        <v>-0.44240263911569855</v>
      </c>
      <c r="P150" s="13">
        <f t="shared" si="31"/>
        <v>1.1270597306568817</v>
      </c>
      <c r="Q150" s="13">
        <f t="shared" si="32"/>
        <v>0.22385936708613327</v>
      </c>
      <c r="R150" s="13">
        <f t="shared" si="36"/>
        <v>1.350919097743015</v>
      </c>
      <c r="S150" s="13">
        <f t="shared" si="37"/>
        <v>0</v>
      </c>
    </row>
    <row r="151" spans="1:19" ht="12.75">
      <c r="A151">
        <f t="shared" si="38"/>
        <v>197</v>
      </c>
      <c r="B151" s="10">
        <f t="shared" si="45"/>
        <v>19.35483870967742</v>
      </c>
      <c r="C151" s="10">
        <f t="shared" si="39"/>
        <v>435.86</v>
      </c>
      <c r="E151">
        <f t="shared" si="40"/>
        <v>197</v>
      </c>
      <c r="G151" s="2">
        <f t="shared" si="41"/>
        <v>962.2065406515961</v>
      </c>
      <c r="I151" s="2">
        <f t="shared" si="35"/>
        <v>1380</v>
      </c>
      <c r="J151" s="13">
        <f t="shared" si="34"/>
        <v>-7.11057688731287</v>
      </c>
      <c r="K151" s="10">
        <f>MAX(D$8,K150+J150*I$44/VLOOKUP(K150,E$47:G$254,3,TRUE))</f>
        <v>287.69466822179294</v>
      </c>
      <c r="L151" s="13">
        <f t="shared" si="28"/>
        <v>8.48164056603025</v>
      </c>
      <c r="M151" s="10">
        <f t="shared" si="29"/>
        <v>-4.9683594339697486</v>
      </c>
      <c r="N151" s="10">
        <f t="shared" si="44"/>
        <v>269.0350589765264</v>
      </c>
      <c r="O151" s="13">
        <f t="shared" si="30"/>
        <v>-0.44291303052114017</v>
      </c>
      <c r="P151" s="13">
        <f t="shared" si="31"/>
        <v>1.1437590129986301</v>
      </c>
      <c r="Q151" s="13">
        <f t="shared" si="32"/>
        <v>0.22730466571875046</v>
      </c>
      <c r="R151" s="13">
        <f t="shared" si="36"/>
        <v>1.3710636787173807</v>
      </c>
      <c r="S151" s="13">
        <f t="shared" si="37"/>
        <v>0</v>
      </c>
    </row>
    <row r="152" spans="1:19" ht="12.75">
      <c r="A152">
        <f t="shared" si="38"/>
        <v>198</v>
      </c>
      <c r="B152" s="10">
        <f t="shared" si="45"/>
        <v>19.193548387096776</v>
      </c>
      <c r="C152" s="10">
        <f t="shared" si="39"/>
        <v>435.86</v>
      </c>
      <c r="E152">
        <f t="shared" si="40"/>
        <v>198</v>
      </c>
      <c r="G152" s="2">
        <f t="shared" si="41"/>
        <v>962.2065406515961</v>
      </c>
      <c r="I152" s="2">
        <f t="shared" si="35"/>
        <v>1395</v>
      </c>
      <c r="J152" s="13">
        <f t="shared" si="34"/>
        <v>-7.117764698947475</v>
      </c>
      <c r="K152" s="10">
        <f>MAX(D$8,K151+J151*I$44/VLOOKUP(K151,E$47:G$254,3,TRUE))</f>
        <v>287.58382023978123</v>
      </c>
      <c r="L152" s="13">
        <f t="shared" si="28"/>
        <v>8.508975438017837</v>
      </c>
      <c r="M152" s="10">
        <f t="shared" si="29"/>
        <v>-4.928524561982163</v>
      </c>
      <c r="N152" s="10">
        <f t="shared" si="44"/>
        <v>268.864074276142</v>
      </c>
      <c r="O152" s="13">
        <f t="shared" si="30"/>
        <v>-0.4433919280468217</v>
      </c>
      <c r="P152" s="13">
        <f t="shared" si="31"/>
        <v>1.1604570495068713</v>
      </c>
      <c r="Q152" s="13">
        <f t="shared" si="32"/>
        <v>0.23075368956348988</v>
      </c>
      <c r="R152" s="13">
        <f t="shared" si="36"/>
        <v>1.3912107390703612</v>
      </c>
      <c r="S152" s="13">
        <f t="shared" si="37"/>
        <v>0</v>
      </c>
    </row>
    <row r="153" spans="1:19" ht="12.75">
      <c r="A153">
        <f t="shared" si="38"/>
        <v>199</v>
      </c>
      <c r="B153" s="10">
        <f t="shared" si="45"/>
        <v>19.032258064516128</v>
      </c>
      <c r="C153" s="10">
        <f t="shared" si="39"/>
        <v>435.86</v>
      </c>
      <c r="E153">
        <f t="shared" si="40"/>
        <v>199</v>
      </c>
      <c r="G153" s="2">
        <f t="shared" si="41"/>
        <v>962.2065406515961</v>
      </c>
      <c r="I153" s="2">
        <f t="shared" si="35"/>
        <v>1410</v>
      </c>
      <c r="J153" s="13">
        <f t="shared" si="34"/>
        <v>-7.124277399544504</v>
      </c>
      <c r="K153" s="10">
        <f>MAX(D$8,K152+J152*I$44/VLOOKUP(K152,E$47:G$254,3,TRUE))</f>
        <v>287.472860205762</v>
      </c>
      <c r="L153" s="13">
        <f t="shared" si="28"/>
        <v>8.535636238193572</v>
      </c>
      <c r="M153" s="10">
        <f t="shared" si="29"/>
        <v>-4.901863761806428</v>
      </c>
      <c r="N153" s="10">
        <f t="shared" si="44"/>
        <v>268.69446048173614</v>
      </c>
      <c r="O153" s="13">
        <f t="shared" si="30"/>
        <v>-0.44384013607691486</v>
      </c>
      <c r="P153" s="13">
        <f t="shared" si="31"/>
        <v>1.1771526387538602</v>
      </c>
      <c r="Q153" s="13">
        <f t="shared" si="32"/>
        <v>0.23420619989520708</v>
      </c>
      <c r="R153" s="13">
        <f t="shared" si="36"/>
        <v>1.4113588386490674</v>
      </c>
      <c r="S153" s="13">
        <f t="shared" si="37"/>
        <v>0</v>
      </c>
    </row>
    <row r="154" spans="1:19" ht="12.75">
      <c r="A154">
        <f t="shared" si="38"/>
        <v>200</v>
      </c>
      <c r="B154" s="10">
        <f t="shared" si="45"/>
        <v>18.870967741935484</v>
      </c>
      <c r="C154" s="10">
        <f t="shared" si="39"/>
        <v>435.86</v>
      </c>
      <c r="E154">
        <f t="shared" si="40"/>
        <v>200</v>
      </c>
      <c r="G154" s="2">
        <f t="shared" si="41"/>
        <v>962.2065406515961</v>
      </c>
      <c r="I154" s="2">
        <f t="shared" si="35"/>
        <v>1425</v>
      </c>
      <c r="J154" s="13">
        <f t="shared" si="34"/>
        <v>-7.130327807567843</v>
      </c>
      <c r="K154" s="10">
        <f>MAX(D$8,K153+J153*I$44/VLOOKUP(K153,E$47:G$254,3,TRUE))</f>
        <v>287.3617986441551</v>
      </c>
      <c r="L154" s="13">
        <f t="shared" si="28"/>
        <v>8.561833833110535</v>
      </c>
      <c r="M154" s="10">
        <f t="shared" si="29"/>
        <v>-4.875666166889465</v>
      </c>
      <c r="N154" s="10">
        <f t="shared" si="44"/>
        <v>268.5257642113119</v>
      </c>
      <c r="O154" s="13">
        <f t="shared" si="30"/>
        <v>-0.44424624642761046</v>
      </c>
      <c r="P154" s="13">
        <f t="shared" si="31"/>
        <v>1.1938441562950588</v>
      </c>
      <c r="Q154" s="13">
        <f t="shared" si="32"/>
        <v>0.23766186924763386</v>
      </c>
      <c r="R154" s="13">
        <f t="shared" si="36"/>
        <v>1.4315060255426926</v>
      </c>
      <c r="S154" s="13">
        <f t="shared" si="37"/>
        <v>0</v>
      </c>
    </row>
    <row r="155" spans="1:19" ht="12.75">
      <c r="A155">
        <f t="shared" si="38"/>
        <v>201</v>
      </c>
      <c r="B155" s="10">
        <f t="shared" si="45"/>
        <v>18.70967741935484</v>
      </c>
      <c r="C155" s="10">
        <f t="shared" si="39"/>
        <v>435.86</v>
      </c>
      <c r="E155">
        <f t="shared" si="40"/>
        <v>201</v>
      </c>
      <c r="G155" s="2">
        <f t="shared" si="41"/>
        <v>962.2065406515961</v>
      </c>
      <c r="I155" s="2">
        <f t="shared" si="35"/>
        <v>1440</v>
      </c>
      <c r="J155" s="13">
        <f t="shared" si="34"/>
        <v>-7.135927788335154</v>
      </c>
      <c r="K155" s="10">
        <f>MAX(D$8,K154+J154*I$44/VLOOKUP(K154,E$47:G$254,3,TRUE))</f>
        <v>287.25064276171736</v>
      </c>
      <c r="L155" s="13">
        <f t="shared" si="28"/>
        <v>8.587578744512479</v>
      </c>
      <c r="M155" s="10">
        <f t="shared" si="29"/>
        <v>-4.849921255487521</v>
      </c>
      <c r="N155" s="10">
        <f t="shared" si="44"/>
        <v>268.3579695237899</v>
      </c>
      <c r="O155" s="13">
        <f t="shared" si="30"/>
        <v>-0.4446235297509702</v>
      </c>
      <c r="P155" s="13">
        <f t="shared" si="31"/>
        <v>1.2105304827940713</v>
      </c>
      <c r="Q155" s="13">
        <f t="shared" si="32"/>
        <v>0.24112047338325393</v>
      </c>
      <c r="R155" s="13">
        <f t="shared" si="36"/>
        <v>1.4516509561773252</v>
      </c>
      <c r="S155" s="13">
        <f t="shared" si="37"/>
        <v>0</v>
      </c>
    </row>
    <row r="156" spans="1:19" ht="12.75">
      <c r="A156">
        <f t="shared" si="38"/>
        <v>202</v>
      </c>
      <c r="B156" s="10">
        <f t="shared" si="45"/>
        <v>18.548387096774192</v>
      </c>
      <c r="C156" s="10">
        <f t="shared" si="39"/>
        <v>435.86</v>
      </c>
      <c r="E156">
        <f t="shared" si="40"/>
        <v>202</v>
      </c>
      <c r="G156" s="2">
        <f t="shared" si="41"/>
        <v>962.2065406515961</v>
      </c>
      <c r="I156" s="2">
        <f t="shared" si="35"/>
        <v>1455</v>
      </c>
      <c r="J156" s="13">
        <f t="shared" si="34"/>
        <v>-7.141088919969304</v>
      </c>
      <c r="K156" s="10">
        <f>MAX(D$8,K155+J155*I$44/VLOOKUP(K155,E$47:G$254,3,TRUE))</f>
        <v>287.1393995802352</v>
      </c>
      <c r="L156" s="13">
        <f t="shared" si="28"/>
        <v>8.612881245473483</v>
      </c>
      <c r="M156" s="10">
        <f t="shared" si="29"/>
        <v>-4.824618754526517</v>
      </c>
      <c r="N156" s="10">
        <f t="shared" si="44"/>
        <v>268.19106084019353</v>
      </c>
      <c r="O156" s="13">
        <f t="shared" si="30"/>
        <v>-0.44497272592866466</v>
      </c>
      <c r="P156" s="13">
        <f t="shared" si="31"/>
        <v>1.2272105316842923</v>
      </c>
      <c r="Q156" s="13">
        <f t="shared" si="32"/>
        <v>0.24458179381988712</v>
      </c>
      <c r="R156" s="13">
        <f t="shared" si="36"/>
        <v>1.4717923255041794</v>
      </c>
      <c r="S156" s="13">
        <f t="shared" si="37"/>
        <v>0</v>
      </c>
    </row>
    <row r="157" spans="1:19" ht="12.75">
      <c r="A157">
        <f t="shared" si="38"/>
        <v>203</v>
      </c>
      <c r="B157" s="10">
        <f t="shared" si="45"/>
        <v>18.387096774193548</v>
      </c>
      <c r="C157" s="10">
        <f t="shared" si="39"/>
        <v>435.86</v>
      </c>
      <c r="E157">
        <f t="shared" si="40"/>
        <v>203</v>
      </c>
      <c r="G157" s="2">
        <f t="shared" si="41"/>
        <v>962.2065406515961</v>
      </c>
      <c r="I157" s="2">
        <f t="shared" si="35"/>
        <v>1470</v>
      </c>
      <c r="J157" s="13">
        <f t="shared" si="34"/>
        <v>-7.145822500293339</v>
      </c>
      <c r="K157" s="10">
        <f>MAX(D$8,K156+J156*I$44/VLOOKUP(K156,E$47:G$254,3,TRUE))</f>
        <v>287.02807594100176</v>
      </c>
      <c r="L157" s="13">
        <f t="shared" si="28"/>
        <v>8.637751366322973</v>
      </c>
      <c r="M157" s="10">
        <f t="shared" si="29"/>
        <v>-4.7997486336770265</v>
      </c>
      <c r="N157" s="10">
        <f t="shared" si="44"/>
        <v>268.0250229350912</v>
      </c>
      <c r="O157" s="13">
        <f t="shared" si="30"/>
        <v>-0.44529455693373166</v>
      </c>
      <c r="P157" s="13">
        <f t="shared" si="31"/>
        <v>1.2438832483382516</v>
      </c>
      <c r="Q157" s="13">
        <f t="shared" si="32"/>
        <v>0.2480456176913829</v>
      </c>
      <c r="R157" s="13">
        <f t="shared" si="36"/>
        <v>1.4919288660296344</v>
      </c>
      <c r="S157" s="13">
        <f t="shared" si="37"/>
        <v>0</v>
      </c>
    </row>
    <row r="158" spans="1:19" ht="12.75">
      <c r="A158">
        <f t="shared" si="38"/>
        <v>204</v>
      </c>
      <c r="B158" s="10">
        <f t="shared" si="45"/>
        <v>18.225806451612904</v>
      </c>
      <c r="C158" s="10">
        <f t="shared" si="39"/>
        <v>435.86</v>
      </c>
      <c r="E158">
        <f t="shared" si="40"/>
        <v>204</v>
      </c>
      <c r="G158" s="2">
        <f t="shared" si="41"/>
        <v>962.2065406515961</v>
      </c>
      <c r="I158" s="2">
        <f t="shared" si="35"/>
        <v>1485</v>
      </c>
      <c r="J158" s="13">
        <f t="shared" si="34"/>
        <v>-7.150139553560557</v>
      </c>
      <c r="K158" s="10">
        <f>MAX(D$8,K157+J157*I$44/VLOOKUP(K157,E$47:G$254,3,TRUE))</f>
        <v>286.9166785091865</v>
      </c>
      <c r="L158" s="13">
        <f t="shared" si="28"/>
        <v>8.662198900429184</v>
      </c>
      <c r="M158" s="10">
        <f t="shared" si="29"/>
        <v>-4.762801099570817</v>
      </c>
      <c r="N158" s="10">
        <f t="shared" si="44"/>
        <v>267.8598409282423</v>
      </c>
      <c r="O158" s="13">
        <f t="shared" si="30"/>
        <v>-0.44558972726099455</v>
      </c>
      <c r="P158" s="13">
        <f t="shared" si="31"/>
        <v>1.2605476092569654</v>
      </c>
      <c r="Q158" s="13">
        <f t="shared" si="32"/>
        <v>0.2515117376116621</v>
      </c>
      <c r="R158" s="13">
        <f t="shared" si="36"/>
        <v>1.5120593468686274</v>
      </c>
      <c r="S158" s="13">
        <f t="shared" si="37"/>
        <v>0</v>
      </c>
    </row>
    <row r="159" spans="1:19" ht="12.75">
      <c r="A159">
        <f t="shared" si="38"/>
        <v>205</v>
      </c>
      <c r="B159" s="10">
        <f t="shared" si="45"/>
        <v>18.064516129032256</v>
      </c>
      <c r="C159" s="10">
        <f t="shared" si="39"/>
        <v>435.86</v>
      </c>
      <c r="E159">
        <f t="shared" si="40"/>
        <v>205</v>
      </c>
      <c r="G159" s="2">
        <f t="shared" si="41"/>
        <v>962.2065406515961</v>
      </c>
      <c r="I159" s="2">
        <f t="shared" si="35"/>
        <v>1500</v>
      </c>
      <c r="J159" s="13">
        <f t="shared" si="34"/>
        <v>-7.15385529884</v>
      </c>
      <c r="K159" s="10">
        <f>MAX(D$8,K158+J158*I$44/VLOOKUP(K158,E$47:G$254,3,TRUE))</f>
        <v>286.8052137781</v>
      </c>
      <c r="L159" s="13">
        <f t="shared" si="28"/>
        <v>8.68603787166075</v>
      </c>
      <c r="M159" s="10">
        <f t="shared" si="29"/>
        <v>-4.738962128339251</v>
      </c>
      <c r="N159" s="10">
        <f t="shared" si="44"/>
        <v>267.69593046044633</v>
      </c>
      <c r="O159" s="13">
        <f t="shared" si="30"/>
        <v>-0.44585892434611196</v>
      </c>
      <c r="P159" s="13">
        <f t="shared" si="31"/>
        <v>1.2772026212787315</v>
      </c>
      <c r="Q159" s="13">
        <f t="shared" si="32"/>
        <v>0.25497995154201863</v>
      </c>
      <c r="R159" s="13">
        <f t="shared" si="36"/>
        <v>1.53218257282075</v>
      </c>
      <c r="S159" s="13">
        <f t="shared" si="37"/>
        <v>0</v>
      </c>
    </row>
    <row r="160" spans="1:19" ht="12.75">
      <c r="A160">
        <f t="shared" si="38"/>
        <v>206</v>
      </c>
      <c r="B160" s="10">
        <f t="shared" si="45"/>
        <v>17.903225806451612</v>
      </c>
      <c r="C160" s="10">
        <f t="shared" si="39"/>
        <v>435.86</v>
      </c>
      <c r="E160">
        <f t="shared" si="40"/>
        <v>206</v>
      </c>
      <c r="G160" s="2">
        <f t="shared" si="41"/>
        <v>962.2065406515961</v>
      </c>
      <c r="I160" s="2">
        <f t="shared" si="35"/>
        <v>1515</v>
      </c>
      <c r="J160" s="13">
        <f t="shared" si="34"/>
        <v>-7.1571807648978005</v>
      </c>
      <c r="K160" s="10">
        <f>MAX(D$8,K159+J159*I$44/VLOOKUP(K159,E$47:G$254,3,TRUE))</f>
        <v>286.6936911216338</v>
      </c>
      <c r="L160" s="13">
        <f t="shared" si="28"/>
        <v>8.709477598843513</v>
      </c>
      <c r="M160" s="10">
        <f t="shared" si="29"/>
        <v>-4.715522401156488</v>
      </c>
      <c r="N160" s="10">
        <f t="shared" si="44"/>
        <v>267.53284040417805</v>
      </c>
      <c r="O160" s="13">
        <f t="shared" si="30"/>
        <v>-0.4460906258648265</v>
      </c>
      <c r="P160" s="13">
        <f t="shared" si="31"/>
        <v>1.2938468661309575</v>
      </c>
      <c r="Q160" s="13">
        <f t="shared" si="32"/>
        <v>0.2584499678147552</v>
      </c>
      <c r="R160" s="13">
        <f t="shared" si="36"/>
        <v>1.5522968339457126</v>
      </c>
      <c r="S160" s="13">
        <f t="shared" si="37"/>
        <v>0</v>
      </c>
    </row>
    <row r="161" spans="1:19" ht="12.75">
      <c r="A161">
        <f t="shared" si="38"/>
        <v>207</v>
      </c>
      <c r="B161" s="10">
        <f t="shared" si="45"/>
        <v>17.741935483870968</v>
      </c>
      <c r="C161" s="10">
        <f t="shared" si="39"/>
        <v>435.86</v>
      </c>
      <c r="E161">
        <f t="shared" si="40"/>
        <v>207</v>
      </c>
      <c r="G161" s="2">
        <f t="shared" si="41"/>
        <v>962.2065406515961</v>
      </c>
      <c r="I161" s="2">
        <f t="shared" si="35"/>
        <v>1530</v>
      </c>
      <c r="J161" s="13">
        <f t="shared" si="34"/>
        <v>-7.160126073544699</v>
      </c>
      <c r="K161" s="10">
        <f>MAX(D$8,K160+J160*I$44/VLOOKUP(K160,E$47:G$254,3,TRUE))</f>
        <v>286.58211662391653</v>
      </c>
      <c r="L161" s="13">
        <f t="shared" si="28"/>
        <v>8.73252709288695</v>
      </c>
      <c r="M161" s="10">
        <f t="shared" si="29"/>
        <v>-4.69247290711305</v>
      </c>
      <c r="N161" s="10">
        <f t="shared" si="44"/>
        <v>267.37055701956524</v>
      </c>
      <c r="O161" s="13">
        <f t="shared" si="30"/>
        <v>-0.4462979908689704</v>
      </c>
      <c r="P161" s="13">
        <f t="shared" si="31"/>
        <v>1.310479422219432</v>
      </c>
      <c r="Q161" s="13">
        <f t="shared" si="32"/>
        <v>0.26192159712281926</v>
      </c>
      <c r="R161" s="13">
        <f t="shared" si="36"/>
        <v>1.5724010193422513</v>
      </c>
      <c r="S161" s="13">
        <f t="shared" si="37"/>
        <v>0</v>
      </c>
    </row>
    <row r="162" spans="1:19" ht="12.75">
      <c r="A162">
        <f t="shared" si="38"/>
        <v>208</v>
      </c>
      <c r="B162" s="10">
        <f t="shared" si="45"/>
        <v>17.580645161290324</v>
      </c>
      <c r="C162" s="10">
        <f t="shared" si="39"/>
        <v>435.86</v>
      </c>
      <c r="E162">
        <f t="shared" si="40"/>
        <v>208</v>
      </c>
      <c r="G162" s="2">
        <f t="shared" si="41"/>
        <v>962.2065406515961</v>
      </c>
      <c r="I162" s="2">
        <f t="shared" si="35"/>
        <v>1545</v>
      </c>
      <c r="J162" s="13">
        <f t="shared" si="34"/>
        <v>-7.162701101259002</v>
      </c>
      <c r="K162" s="10">
        <f>MAX(D$8,K161+J161*I$44/VLOOKUP(K161,E$47:G$254,3,TRUE))</f>
        <v>286.47049621128616</v>
      </c>
      <c r="L162" s="13">
        <f t="shared" si="28"/>
        <v>8.755195152019388</v>
      </c>
      <c r="M162" s="10">
        <f t="shared" si="29"/>
        <v>-4.669804847980613</v>
      </c>
      <c r="N162" s="10">
        <f t="shared" si="44"/>
        <v>267.2090668768435</v>
      </c>
      <c r="O162" s="13">
        <f t="shared" si="30"/>
        <v>-0.44648165052149125</v>
      </c>
      <c r="P162" s="13">
        <f t="shared" si="31"/>
        <v>1.3270993956915844</v>
      </c>
      <c r="Q162" s="13">
        <f t="shared" si="32"/>
        <v>0.2653946550688011</v>
      </c>
      <c r="R162" s="13">
        <f t="shared" si="36"/>
        <v>1.5924940507603855</v>
      </c>
      <c r="S162" s="13">
        <f t="shared" si="37"/>
        <v>0</v>
      </c>
    </row>
    <row r="163" spans="1:19" ht="12.75">
      <c r="A163">
        <f t="shared" si="38"/>
        <v>209</v>
      </c>
      <c r="B163" s="10">
        <f t="shared" si="45"/>
        <v>17.419354838709676</v>
      </c>
      <c r="C163" s="10">
        <f t="shared" si="39"/>
        <v>435.86</v>
      </c>
      <c r="E163">
        <f t="shared" si="40"/>
        <v>209</v>
      </c>
      <c r="G163" s="2">
        <f t="shared" si="41"/>
        <v>962.2065406515961</v>
      </c>
      <c r="I163" s="2">
        <f t="shared" si="35"/>
        <v>1560</v>
      </c>
      <c r="J163" s="13">
        <f t="shared" si="34"/>
        <v>-7.164915485080327</v>
      </c>
      <c r="K163" s="10">
        <f>MAX(D$8,K162+J162*I$44/VLOOKUP(K162,E$47:G$254,3,TRUE))</f>
        <v>286.3588356561146</v>
      </c>
      <c r="L163" s="13">
        <f t="shared" si="28"/>
        <v>8.777490366853415</v>
      </c>
      <c r="M163" s="10">
        <f t="shared" si="29"/>
        <v>-4.647509633146585</v>
      </c>
      <c r="N163" s="10">
        <f t="shared" si="44"/>
        <v>267.0483568490371</v>
      </c>
      <c r="O163" s="13">
        <f t="shared" si="30"/>
        <v>-0.4466422206862717</v>
      </c>
      <c r="P163" s="13">
        <f t="shared" si="31"/>
        <v>1.343705919727162</v>
      </c>
      <c r="Q163" s="13">
        <f t="shared" si="32"/>
        <v>0.26886896204592686</v>
      </c>
      <c r="R163" s="13">
        <f t="shared" si="36"/>
        <v>1.6125748817730887</v>
      </c>
      <c r="S163" s="13">
        <f t="shared" si="37"/>
        <v>0</v>
      </c>
    </row>
    <row r="164" spans="1:19" ht="12.75">
      <c r="A164">
        <f t="shared" si="38"/>
        <v>210</v>
      </c>
      <c r="B164" s="10">
        <f t="shared" si="45"/>
        <v>17.258064516129032</v>
      </c>
      <c r="C164" s="10">
        <f t="shared" si="39"/>
        <v>435.86</v>
      </c>
      <c r="E164">
        <f t="shared" si="40"/>
        <v>210</v>
      </c>
      <c r="G164" s="2">
        <f t="shared" si="41"/>
        <v>962.2065406515961</v>
      </c>
      <c r="I164" s="2">
        <f t="shared" si="35"/>
        <v>1575</v>
      </c>
      <c r="J164" s="13">
        <f t="shared" si="34"/>
        <v>-7.1667786283621275</v>
      </c>
      <c r="K164" s="10">
        <f>MAX(D$8,K163+J163*I$44/VLOOKUP(K163,E$47:G$254,3,TRUE))</f>
        <v>286.24714058054025</v>
      </c>
      <c r="L164" s="13">
        <f t="shared" si="28"/>
        <v>8.799421125330246</v>
      </c>
      <c r="M164" s="10">
        <f t="shared" si="29"/>
        <v>-4.613078874669753</v>
      </c>
      <c r="N164" s="10">
        <f t="shared" si="44"/>
        <v>266.8884141048137</v>
      </c>
      <c r="O164" s="13">
        <f t="shared" si="30"/>
        <v>-0.44678030229738397</v>
      </c>
      <c r="P164" s="13">
        <f t="shared" si="31"/>
        <v>1.3602981538461953</v>
      </c>
      <c r="Q164" s="13">
        <f t="shared" si="32"/>
        <v>0.27234434312192346</v>
      </c>
      <c r="R164" s="13">
        <f t="shared" si="36"/>
        <v>1.6326424969681188</v>
      </c>
      <c r="S164" s="13">
        <f t="shared" si="37"/>
        <v>0</v>
      </c>
    </row>
    <row r="165" spans="1:19" ht="12.75">
      <c r="A165">
        <f t="shared" si="38"/>
        <v>211</v>
      </c>
      <c r="B165" s="10">
        <f t="shared" si="45"/>
        <v>17.096774193548388</v>
      </c>
      <c r="C165" s="10">
        <f t="shared" si="39"/>
        <v>435.86</v>
      </c>
      <c r="E165">
        <f t="shared" si="40"/>
        <v>211</v>
      </c>
      <c r="G165" s="2">
        <f t="shared" si="41"/>
        <v>962.2065406515961</v>
      </c>
      <c r="I165" s="2">
        <f t="shared" si="35"/>
        <v>1590</v>
      </c>
      <c r="J165" s="13">
        <f t="shared" si="34"/>
        <v>-7.168104168202948</v>
      </c>
      <c r="K165" s="10">
        <f>MAX(D$8,K164+J164*I$44/VLOOKUP(K164,E$47:G$254,3,TRUE))</f>
        <v>286.1354164601111</v>
      </c>
      <c r="L165" s="13">
        <f t="shared" si="28"/>
        <v>8.820800079362398</v>
      </c>
      <c r="M165" s="10">
        <f t="shared" si="29"/>
        <v>-4.591699920637602</v>
      </c>
      <c r="N165" s="10">
        <f t="shared" si="44"/>
        <v>266.72965628551384</v>
      </c>
      <c r="O165" s="13">
        <f t="shared" si="30"/>
        <v>-0.4468964817165215</v>
      </c>
      <c r="P165" s="13">
        <f t="shared" si="31"/>
        <v>1.3768752832337852</v>
      </c>
      <c r="Q165" s="13">
        <f t="shared" si="32"/>
        <v>0.2758206279256641</v>
      </c>
      <c r="R165" s="13">
        <f t="shared" si="36"/>
        <v>1.6526959111594492</v>
      </c>
      <c r="S165" s="13">
        <f t="shared" si="37"/>
        <v>0</v>
      </c>
    </row>
    <row r="166" spans="1:19" ht="12.75">
      <c r="A166">
        <f t="shared" si="38"/>
        <v>212</v>
      </c>
      <c r="B166" s="10">
        <f t="shared" si="45"/>
        <v>16.935483870967744</v>
      </c>
      <c r="C166" s="10">
        <f t="shared" si="39"/>
        <v>435.86</v>
      </c>
      <c r="E166">
        <f t="shared" si="40"/>
        <v>212</v>
      </c>
      <c r="G166" s="2">
        <f t="shared" si="41"/>
        <v>962.2065406515961</v>
      </c>
      <c r="I166" s="2">
        <f t="shared" si="35"/>
        <v>1605</v>
      </c>
      <c r="J166" s="13">
        <f t="shared" si="34"/>
        <v>-7.169101586215723</v>
      </c>
      <c r="K166" s="10">
        <f>MAX(D$8,K165+J165*I$44/VLOOKUP(K165,E$47:G$254,3,TRUE))</f>
        <v>286.02367167561795</v>
      </c>
      <c r="L166" s="13">
        <f t="shared" si="28"/>
        <v>8.841835208490997</v>
      </c>
      <c r="M166" s="10">
        <f t="shared" si="29"/>
        <v>-4.570664791509003</v>
      </c>
      <c r="N166" s="10">
        <f t="shared" si="44"/>
        <v>266.57163421693775</v>
      </c>
      <c r="O166" s="13">
        <f t="shared" si="30"/>
        <v>-0.44697913797267574</v>
      </c>
      <c r="P166" s="13">
        <f t="shared" si="31"/>
        <v>1.3934360665855883</v>
      </c>
      <c r="Q166" s="13">
        <f t="shared" si="32"/>
        <v>0.2792975556896852</v>
      </c>
      <c r="R166" s="13">
        <f t="shared" si="36"/>
        <v>1.6727336222752736</v>
      </c>
      <c r="S166" s="13">
        <f t="shared" si="37"/>
        <v>0</v>
      </c>
    </row>
    <row r="167" spans="1:19" ht="12.75">
      <c r="A167">
        <f t="shared" si="38"/>
        <v>213</v>
      </c>
      <c r="B167" s="10">
        <f t="shared" si="45"/>
        <v>16.774193548387096</v>
      </c>
      <c r="C167" s="10">
        <f t="shared" si="39"/>
        <v>435.86</v>
      </c>
      <c r="E167">
        <f t="shared" si="40"/>
        <v>213</v>
      </c>
      <c r="G167" s="2">
        <f t="shared" si="41"/>
        <v>962.2065406515961</v>
      </c>
      <c r="I167" s="2">
        <f t="shared" si="35"/>
        <v>1620</v>
      </c>
      <c r="J167" s="13">
        <f t="shared" si="34"/>
        <v>-7.169779497443745</v>
      </c>
      <c r="K167" s="10">
        <f>MAX(D$8,K166+J166*I$44/VLOOKUP(K166,E$47:G$254,3,TRUE))</f>
        <v>285.9119113422072</v>
      </c>
      <c r="L167" s="13">
        <f t="shared" si="28"/>
        <v>8.862534216254351</v>
      </c>
      <c r="M167" s="10">
        <f t="shared" si="29"/>
        <v>-4.549965783745648</v>
      </c>
      <c r="N167" s="10">
        <f t="shared" si="44"/>
        <v>266.4143360664476</v>
      </c>
      <c r="O167" s="13">
        <f t="shared" si="30"/>
        <v>-0.44704133364302834</v>
      </c>
      <c r="P167" s="13">
        <f t="shared" si="31"/>
        <v>1.4099797515538888</v>
      </c>
      <c r="Q167" s="13">
        <f t="shared" si="32"/>
        <v>0.2827749672567178</v>
      </c>
      <c r="R167" s="13">
        <f t="shared" si="36"/>
        <v>1.6927547188106065</v>
      </c>
      <c r="S167" s="13">
        <f t="shared" si="37"/>
        <v>0</v>
      </c>
    </row>
    <row r="168" spans="1:19" ht="12.75">
      <c r="A168">
        <f t="shared" si="38"/>
        <v>214</v>
      </c>
      <c r="B168" s="10">
        <f t="shared" si="45"/>
        <v>16.612903225806452</v>
      </c>
      <c r="C168" s="10">
        <f t="shared" si="39"/>
        <v>435.86</v>
      </c>
      <c r="E168">
        <f t="shared" si="40"/>
        <v>214</v>
      </c>
      <c r="G168" s="2">
        <f t="shared" si="41"/>
        <v>962.2065406515961</v>
      </c>
      <c r="I168" s="2">
        <f t="shared" si="35"/>
        <v>1635</v>
      </c>
      <c r="J168" s="13">
        <f t="shared" si="34"/>
        <v>-7.170146307795541</v>
      </c>
      <c r="K168" s="10">
        <f>MAX(D$8,K167+J167*I$44/VLOOKUP(K167,E$47:G$254,3,TRUE))</f>
        <v>285.800140440724</v>
      </c>
      <c r="L168" s="13">
        <f t="shared" si="28"/>
        <v>8.882904624637924</v>
      </c>
      <c r="M168" s="10">
        <f t="shared" si="29"/>
        <v>-4.529595375362076</v>
      </c>
      <c r="N168" s="10">
        <f t="shared" si="44"/>
        <v>266.2577502665206</v>
      </c>
      <c r="O168" s="13">
        <f t="shared" si="30"/>
        <v>-0.4470836059326757</v>
      </c>
      <c r="P168" s="13">
        <f t="shared" si="31"/>
        <v>1.4265056091941186</v>
      </c>
      <c r="Q168" s="13">
        <f t="shared" si="32"/>
        <v>0.28625270764826377</v>
      </c>
      <c r="R168" s="13">
        <f t="shared" si="36"/>
        <v>1.7127583168423823</v>
      </c>
      <c r="S168" s="13">
        <f t="shared" si="37"/>
        <v>0</v>
      </c>
    </row>
    <row r="169" spans="1:19" ht="12.75">
      <c r="A169">
        <f t="shared" si="38"/>
        <v>215</v>
      </c>
      <c r="B169" s="10">
        <f t="shared" si="45"/>
        <v>16.451612903225808</v>
      </c>
      <c r="C169" s="10">
        <f t="shared" si="39"/>
        <v>435.86</v>
      </c>
      <c r="E169">
        <f t="shared" si="40"/>
        <v>215</v>
      </c>
      <c r="G169" s="2">
        <f t="shared" si="41"/>
        <v>962.2065406515961</v>
      </c>
      <c r="I169" s="2">
        <f t="shared" si="35"/>
        <v>1650</v>
      </c>
      <c r="J169" s="13">
        <f t="shared" si="34"/>
        <v>-7.170210219071517</v>
      </c>
      <c r="K169" s="10">
        <f>MAX(D$8,K168+J168*I$44/VLOOKUP(K168,E$47:G$254,3,TRUE))</f>
        <v>285.6883638209724</v>
      </c>
      <c r="L169" s="13">
        <f t="shared" si="28"/>
        <v>8.90295377839612</v>
      </c>
      <c r="M169" s="10">
        <f t="shared" si="29"/>
        <v>-4.50954622160388</v>
      </c>
      <c r="N169" s="10">
        <f t="shared" si="44"/>
        <v>266.10186550850096</v>
      </c>
      <c r="O169" s="13">
        <f t="shared" si="30"/>
        <v>-0.44710647900637923</v>
      </c>
      <c r="P169" s="13">
        <f t="shared" si="31"/>
        <v>1.4430129333614437</v>
      </c>
      <c r="Q169" s="13">
        <f t="shared" si="32"/>
        <v>0.2897306259631584</v>
      </c>
      <c r="R169" s="13">
        <f t="shared" si="36"/>
        <v>1.7327435593246021</v>
      </c>
      <c r="S169" s="13">
        <f t="shared" si="37"/>
        <v>0</v>
      </c>
    </row>
    <row r="170" spans="1:19" ht="12.75">
      <c r="A170">
        <f t="shared" si="38"/>
        <v>216</v>
      </c>
      <c r="B170" s="10">
        <f t="shared" si="45"/>
        <v>16.29032258064516</v>
      </c>
      <c r="C170" s="10">
        <f t="shared" si="39"/>
        <v>435.86</v>
      </c>
      <c r="E170">
        <f t="shared" si="40"/>
        <v>216</v>
      </c>
      <c r="G170" s="2">
        <f t="shared" si="41"/>
        <v>962.2065406515961</v>
      </c>
      <c r="I170" s="2">
        <f t="shared" si="35"/>
        <v>1665</v>
      </c>
      <c r="J170" s="13">
        <f t="shared" si="34"/>
        <v>-7.16997923387051</v>
      </c>
      <c r="K170" s="10">
        <f>MAX(D$8,K169+J169*I$44/VLOOKUP(K169,E$47:G$254,3,TRUE))</f>
        <v>285.5765862048971</v>
      </c>
      <c r="L170" s="13">
        <f t="shared" si="28"/>
        <v>8.922688849271118</v>
      </c>
      <c r="M170" s="10">
        <f t="shared" si="29"/>
        <v>-4.477311150728882</v>
      </c>
      <c r="N170" s="10">
        <f t="shared" si="44"/>
        <v>265.94667073650066</v>
      </c>
      <c r="O170" s="13">
        <f t="shared" si="30"/>
        <v>-0.44711046430120405</v>
      </c>
      <c r="P170" s="13">
        <f t="shared" si="31"/>
        <v>1.4595010401220432</v>
      </c>
      <c r="Q170" s="13">
        <f t="shared" si="32"/>
        <v>0.29320857527856525</v>
      </c>
      <c r="R170" s="13">
        <f t="shared" si="36"/>
        <v>1.7527096154006085</v>
      </c>
      <c r="S170" s="13">
        <f t="shared" si="37"/>
        <v>0</v>
      </c>
    </row>
    <row r="171" spans="1:19" ht="12.75">
      <c r="A171">
        <f t="shared" si="38"/>
        <v>217</v>
      </c>
      <c r="B171" s="10">
        <f t="shared" si="45"/>
        <v>16.129032258064516</v>
      </c>
      <c r="C171" s="10">
        <f t="shared" si="39"/>
        <v>435.86</v>
      </c>
      <c r="E171">
        <f t="shared" si="40"/>
        <v>217</v>
      </c>
      <c r="G171" s="2">
        <f t="shared" si="41"/>
        <v>962.2065406515961</v>
      </c>
      <c r="I171" s="2">
        <f t="shared" si="35"/>
        <v>1680</v>
      </c>
      <c r="J171" s="13">
        <f t="shared" si="34"/>
        <v>-7.169265622195011</v>
      </c>
      <c r="K171" s="10">
        <f>MAX(D$8,K170+J170*I$44/VLOOKUP(K170,E$47:G$254,3,TRUE))</f>
        <v>285.4648121896891</v>
      </c>
      <c r="L171" s="13">
        <f t="shared" si="28"/>
        <v>8.94192130192726</v>
      </c>
      <c r="M171" s="10">
        <f t="shared" si="29"/>
        <v>-4.45807869807274</v>
      </c>
      <c r="N171" s="10">
        <f t="shared" si="44"/>
        <v>265.7925853254491</v>
      </c>
      <c r="O171" s="13">
        <f t="shared" si="30"/>
        <v>-0.4470960608321093</v>
      </c>
      <c r="P171" s="13">
        <f t="shared" si="31"/>
        <v>1.4759692671789013</v>
      </c>
      <c r="Q171" s="13">
        <f t="shared" si="32"/>
        <v>0.296686412553348</v>
      </c>
      <c r="R171" s="13">
        <f t="shared" si="36"/>
        <v>1.7726556797322492</v>
      </c>
      <c r="S171" s="13">
        <f t="shared" si="37"/>
        <v>0</v>
      </c>
    </row>
    <row r="172" spans="1:19" ht="12.75">
      <c r="A172">
        <f t="shared" si="38"/>
        <v>218</v>
      </c>
      <c r="B172" s="10">
        <f t="shared" si="45"/>
        <v>15.967741935483872</v>
      </c>
      <c r="C172" s="10">
        <f t="shared" si="39"/>
        <v>435.86</v>
      </c>
      <c r="E172">
        <f t="shared" si="40"/>
        <v>218</v>
      </c>
      <c r="G172" s="2">
        <f t="shared" si="41"/>
        <v>962.2065406515961</v>
      </c>
      <c r="I172" s="2">
        <f t="shared" si="35"/>
        <v>1695</v>
      </c>
      <c r="J172" s="13">
        <f t="shared" si="34"/>
        <v>-7.16827752824551</v>
      </c>
      <c r="K172" s="10">
        <f>MAX(D$8,K171+J171*I$44/VLOOKUP(K171,E$47:G$254,3,TRUE))</f>
        <v>285.3530492990938</v>
      </c>
      <c r="L172" s="13">
        <f t="shared" si="28"/>
        <v>8.960857956916806</v>
      </c>
      <c r="M172" s="10">
        <f t="shared" si="29"/>
        <v>-4.439142043083194</v>
      </c>
      <c r="N172" s="10">
        <f t="shared" si="44"/>
        <v>265.63916179387684</v>
      </c>
      <c r="O172" s="13">
        <f t="shared" si="30"/>
        <v>-0.44705156238114796</v>
      </c>
      <c r="P172" s="13">
        <f t="shared" si="31"/>
        <v>1.4924165249843753</v>
      </c>
      <c r="Q172" s="13">
        <f t="shared" si="32"/>
        <v>0.3001639036869208</v>
      </c>
      <c r="R172" s="13">
        <f t="shared" si="36"/>
        <v>1.792580428671296</v>
      </c>
      <c r="S172" s="13">
        <f t="shared" si="37"/>
        <v>0</v>
      </c>
    </row>
    <row r="173" spans="1:19" ht="12.75">
      <c r="A173">
        <f t="shared" si="38"/>
        <v>219</v>
      </c>
      <c r="B173" s="10">
        <f t="shared" si="45"/>
        <v>15.806451612903226</v>
      </c>
      <c r="C173" s="10">
        <f t="shared" si="39"/>
        <v>435.86</v>
      </c>
      <c r="E173">
        <f t="shared" si="40"/>
        <v>219</v>
      </c>
      <c r="G173" s="2">
        <f t="shared" si="41"/>
        <v>962.2065406515961</v>
      </c>
      <c r="I173" s="2">
        <f t="shared" si="35"/>
        <v>1710</v>
      </c>
      <c r="J173" s="13">
        <f t="shared" si="34"/>
        <v>-7.167022265005932</v>
      </c>
      <c r="K173" s="10">
        <f>MAX(D$8,K172+J172*I$44/VLOOKUP(K172,E$47:G$254,3,TRUE))</f>
        <v>285.2413018120617</v>
      </c>
      <c r="L173" s="13">
        <f t="shared" si="28"/>
        <v>8.979505386396289</v>
      </c>
      <c r="M173" s="10">
        <f t="shared" si="29"/>
        <v>-4.4204946136037115</v>
      </c>
      <c r="N173" s="10">
        <f t="shared" si="44"/>
        <v>265.48638996198986</v>
      </c>
      <c r="O173" s="13">
        <f t="shared" si="30"/>
        <v>-0.4469899481284756</v>
      </c>
      <c r="P173" s="13">
        <f t="shared" si="31"/>
        <v>1.5088422058501862</v>
      </c>
      <c r="Q173" s="13">
        <f t="shared" si="32"/>
        <v>0.3036409155401703</v>
      </c>
      <c r="R173" s="13">
        <f t="shared" si="36"/>
        <v>1.8124831213903565</v>
      </c>
      <c r="S173" s="13">
        <f t="shared" si="37"/>
        <v>0</v>
      </c>
    </row>
    <row r="174" spans="1:19" ht="12.75">
      <c r="A174">
        <f t="shared" si="38"/>
        <v>220</v>
      </c>
      <c r="B174" s="10">
        <f t="shared" si="45"/>
        <v>15.64516129032258</v>
      </c>
      <c r="C174" s="10">
        <f t="shared" si="39"/>
        <v>435.86</v>
      </c>
      <c r="E174">
        <f t="shared" si="40"/>
        <v>220</v>
      </c>
      <c r="G174" s="2">
        <f t="shared" si="41"/>
        <v>962.2065406515961</v>
      </c>
      <c r="I174" s="2">
        <f t="shared" si="35"/>
        <v>1725</v>
      </c>
      <c r="J174" s="13">
        <f t="shared" si="34"/>
        <v>-7.165506967618897</v>
      </c>
      <c r="K174" s="10">
        <f>MAX(D$8,K173+J173*I$44/VLOOKUP(K173,E$47:G$254,3,TRUE))</f>
        <v>285.1295738935399</v>
      </c>
      <c r="L174" s="13">
        <f t="shared" si="28"/>
        <v>8.997870007893956</v>
      </c>
      <c r="M174" s="10">
        <f t="shared" si="29"/>
        <v>-4.402129992106044</v>
      </c>
      <c r="N174" s="10">
        <f t="shared" si="44"/>
        <v>265.3342598761732</v>
      </c>
      <c r="O174" s="13">
        <f t="shared" si="30"/>
        <v>-0.4469116740872323</v>
      </c>
      <c r="P174" s="13">
        <f t="shared" si="31"/>
        <v>1.5252457217538762</v>
      </c>
      <c r="Q174" s="13">
        <f t="shared" si="32"/>
        <v>0.3071173185211838</v>
      </c>
      <c r="R174" s="13">
        <f t="shared" si="36"/>
        <v>1.83236304027506</v>
      </c>
      <c r="S174" s="13">
        <f t="shared" si="37"/>
        <v>0</v>
      </c>
    </row>
    <row r="175" spans="1:19" ht="12.75">
      <c r="A175">
        <f t="shared" si="38"/>
        <v>221</v>
      </c>
      <c r="B175" s="10">
        <f t="shared" si="45"/>
        <v>15.483870967741936</v>
      </c>
      <c r="C175" s="10">
        <f t="shared" si="39"/>
        <v>435.86</v>
      </c>
      <c r="E175">
        <f t="shared" si="40"/>
        <v>221</v>
      </c>
      <c r="G175" s="2">
        <f t="shared" si="41"/>
        <v>962.2065406515961</v>
      </c>
      <c r="I175" s="2">
        <f t="shared" si="35"/>
        <v>1740</v>
      </c>
      <c r="J175" s="13">
        <f t="shared" si="34"/>
        <v>-7.163738597662487</v>
      </c>
      <c r="K175" s="10">
        <f>MAX(D$8,K174+J174*I$44/VLOOKUP(K174,E$47:G$254,3,TRUE))</f>
        <v>285.0178695972445</v>
      </c>
      <c r="L175" s="13">
        <f aca="true" t="shared" si="46" ref="L175:L238">(K175-N175)/D$12</f>
        <v>9.015958087988787</v>
      </c>
      <c r="M175" s="10">
        <f t="shared" si="29"/>
        <v>-4.384041912011213</v>
      </c>
      <c r="N175" s="10">
        <f t="shared" si="44"/>
        <v>265.18276180366917</v>
      </c>
      <c r="O175" s="13">
        <f t="shared" si="30"/>
        <v>-0.4468171851815441</v>
      </c>
      <c r="P175" s="13">
        <f t="shared" si="31"/>
        <v>1.5416265038273098</v>
      </c>
      <c r="Q175" s="13">
        <f t="shared" si="32"/>
        <v>0.31059298649899086</v>
      </c>
      <c r="R175" s="13">
        <f t="shared" si="36"/>
        <v>1.8522194903263007</v>
      </c>
      <c r="S175" s="13">
        <f t="shared" si="37"/>
        <v>0</v>
      </c>
    </row>
    <row r="176" spans="1:19" ht="12.75">
      <c r="A176">
        <f t="shared" si="38"/>
        <v>222</v>
      </c>
      <c r="B176" s="10">
        <f t="shared" si="45"/>
        <v>15.322580645161292</v>
      </c>
      <c r="C176" s="10">
        <f t="shared" si="39"/>
        <v>435.86</v>
      </c>
      <c r="E176">
        <f t="shared" si="40"/>
        <v>222</v>
      </c>
      <c r="G176" s="2">
        <f t="shared" si="41"/>
        <v>962.2065406515961</v>
      </c>
      <c r="I176" s="2">
        <f t="shared" si="35"/>
        <v>1755</v>
      </c>
      <c r="J176" s="13">
        <f t="shared" si="34"/>
        <v>-7.161723947324526</v>
      </c>
      <c r="K176" s="10">
        <f>MAX(D$8,K175+J175*I$44/VLOOKUP(K175,E$47:G$254,3,TRUE))</f>
        <v>284.90619286836653</v>
      </c>
      <c r="L176" s="13">
        <f t="shared" si="46"/>
        <v>9.03377574590169</v>
      </c>
      <c r="M176" s="10">
        <f t="shared" si="29"/>
        <v>-4.366224254098311</v>
      </c>
      <c r="N176" s="10">
        <f t="shared" si="44"/>
        <v>265.0318862273828</v>
      </c>
      <c r="O176" s="13">
        <f t="shared" si="30"/>
        <v>-0.4467069155118679</v>
      </c>
      <c r="P176" s="13">
        <f t="shared" si="31"/>
        <v>1.5579840018577942</v>
      </c>
      <c r="Q176" s="13">
        <f t="shared" si="32"/>
        <v>0.3140677967193694</v>
      </c>
      <c r="R176" s="13">
        <f t="shared" si="36"/>
        <v>1.8720517985771636</v>
      </c>
      <c r="S176" s="13">
        <f t="shared" si="37"/>
        <v>0</v>
      </c>
    </row>
    <row r="177" spans="1:19" ht="12.75">
      <c r="A177">
        <f t="shared" si="38"/>
        <v>223</v>
      </c>
      <c r="B177" s="10">
        <f t="shared" si="45"/>
        <v>15.161290322580644</v>
      </c>
      <c r="C177" s="10">
        <f t="shared" si="39"/>
        <v>435.86</v>
      </c>
      <c r="E177">
        <f t="shared" si="40"/>
        <v>223</v>
      </c>
      <c r="G177" s="2">
        <f t="shared" si="41"/>
        <v>962.2065406515961</v>
      </c>
      <c r="I177" s="2">
        <f t="shared" si="35"/>
        <v>1770</v>
      </c>
      <c r="J177" s="13">
        <f t="shared" si="34"/>
        <v>-7.159469643476683</v>
      </c>
      <c r="K177" s="10">
        <f>MAX(D$8,K176+J176*I$44/VLOOKUP(K176,E$47:G$254,3,TRUE))</f>
        <v>284.7945475462124</v>
      </c>
      <c r="L177" s="13">
        <f t="shared" si="46"/>
        <v>9.051328957000944</v>
      </c>
      <c r="M177" s="10">
        <f aca="true" t="shared" si="47" ref="M177:M240">L177-VLOOKUP(N177,A$47:C$254,2,TRUE)</f>
        <v>-4.336171042999055</v>
      </c>
      <c r="N177" s="10">
        <f t="shared" si="44"/>
        <v>264.88162384081033</v>
      </c>
      <c r="O177" s="13">
        <f aca="true" t="shared" si="48" ref="O177:O240">(K177-K176)/(I177-I176)*60</f>
        <v>-0.4465812886164713</v>
      </c>
      <c r="P177" s="13">
        <f t="shared" si="31"/>
        <v>1.5743176838015764</v>
      </c>
      <c r="Q177" s="13">
        <f t="shared" si="32"/>
        <v>0.31754162972268474</v>
      </c>
      <c r="R177" s="13">
        <f t="shared" si="36"/>
        <v>1.8918593135242612</v>
      </c>
      <c r="S177" s="13">
        <f t="shared" si="37"/>
        <v>0</v>
      </c>
    </row>
    <row r="178" spans="1:19" ht="12.75">
      <c r="A178" s="14">
        <f t="shared" si="38"/>
        <v>224</v>
      </c>
      <c r="B178" s="14">
        <v>15</v>
      </c>
      <c r="C178" s="10">
        <f t="shared" si="39"/>
        <v>435.86</v>
      </c>
      <c r="E178" s="14">
        <f t="shared" si="40"/>
        <v>224</v>
      </c>
      <c r="G178" s="2">
        <f t="shared" si="41"/>
        <v>962.2065406515961</v>
      </c>
      <c r="I178" s="2">
        <f t="shared" si="35"/>
        <v>1785</v>
      </c>
      <c r="J178" s="13">
        <f t="shared" si="34"/>
        <v>-7.156786613467032</v>
      </c>
      <c r="K178" s="10">
        <f>MAX(D$8,K177+J177*I$44/VLOOKUP(K177,E$47:G$254,3,TRUE))</f>
        <v>284.68293736678106</v>
      </c>
      <c r="L178" s="13">
        <f t="shared" si="46"/>
        <v>9.068428018040192</v>
      </c>
      <c r="M178" s="10">
        <f t="shared" si="47"/>
        <v>-4.319071981959807</v>
      </c>
      <c r="N178" s="10">
        <f t="shared" si="44"/>
        <v>264.73239572709264</v>
      </c>
      <c r="O178" s="13">
        <f t="shared" si="48"/>
        <v>-0.44644071772540883</v>
      </c>
      <c r="P178" s="13">
        <f t="shared" si="31"/>
        <v>1.5906270353094547</v>
      </c>
      <c r="Q178" s="13">
        <f t="shared" si="32"/>
        <v>0.32101436926370525</v>
      </c>
      <c r="R178" s="13">
        <f t="shared" si="36"/>
        <v>1.91164140457316</v>
      </c>
      <c r="S178" s="13">
        <f t="shared" si="37"/>
        <v>0</v>
      </c>
    </row>
    <row r="179" spans="1:19" ht="12.75">
      <c r="A179">
        <f t="shared" si="38"/>
        <v>225</v>
      </c>
      <c r="B179" s="10">
        <f>(A179-A$178)/(A$187-A$178)*(B$187-B$178)+B$178</f>
        <v>14.777777777777779</v>
      </c>
      <c r="C179" s="10">
        <f t="shared" si="39"/>
        <v>435.86</v>
      </c>
      <c r="E179">
        <f t="shared" si="40"/>
        <v>225</v>
      </c>
      <c r="G179" s="2">
        <f t="shared" si="41"/>
        <v>962.2065406515961</v>
      </c>
      <c r="I179" s="2">
        <f t="shared" si="35"/>
        <v>1800</v>
      </c>
      <c r="J179" s="13">
        <f t="shared" si="34"/>
        <v>-7.15388168744731</v>
      </c>
      <c r="K179" s="10">
        <f>MAX(D$8,K178+J178*I$44/VLOOKUP(K178,E$47:G$254,3,TRUE))</f>
        <v>284.57136901355693</v>
      </c>
      <c r="L179" s="13">
        <f t="shared" si="46"/>
        <v>9.085278609444767</v>
      </c>
      <c r="M179" s="10">
        <f t="shared" si="47"/>
        <v>-4.302221390555232</v>
      </c>
      <c r="N179" s="10">
        <f t="shared" si="44"/>
        <v>264.58375607277844</v>
      </c>
      <c r="O179" s="13">
        <f t="shared" si="48"/>
        <v>-0.4462734128965167</v>
      </c>
      <c r="P179" s="13">
        <f t="shared" si="31"/>
        <v>1.606911114610975</v>
      </c>
      <c r="Q179" s="13">
        <f t="shared" si="32"/>
        <v>0.3244858073864822</v>
      </c>
      <c r="R179" s="13">
        <f t="shared" si="36"/>
        <v>1.9313969219974572</v>
      </c>
      <c r="S179" s="13">
        <f t="shared" si="37"/>
        <v>0</v>
      </c>
    </row>
    <row r="180" spans="1:19" ht="12.75">
      <c r="A180">
        <f t="shared" si="38"/>
        <v>226</v>
      </c>
      <c r="B180" s="10">
        <f aca="true" t="shared" si="49" ref="B180:B186">(A180-A$178)/(A$187-A$178)*(B$187-B$178)+B$178</f>
        <v>14.555555555555555</v>
      </c>
      <c r="C180" s="10">
        <f t="shared" si="39"/>
        <v>435.86</v>
      </c>
      <c r="E180">
        <f t="shared" si="40"/>
        <v>226</v>
      </c>
      <c r="G180" s="2">
        <f t="shared" si="41"/>
        <v>962.2065406515961</v>
      </c>
      <c r="I180" s="2">
        <f t="shared" si="35"/>
        <v>1815</v>
      </c>
      <c r="J180" s="13">
        <f t="shared" si="34"/>
        <v>-7.150760899674276</v>
      </c>
      <c r="K180" s="10">
        <f>MAX(D$8,K179+J179*I$44/VLOOKUP(K179,E$47:G$254,3,TRUE))</f>
        <v>284.4598459457143</v>
      </c>
      <c r="L180" s="13">
        <f t="shared" si="46"/>
        <v>9.101886190390731</v>
      </c>
      <c r="M180" s="10">
        <f t="shared" si="47"/>
        <v>-4.285613809609268</v>
      </c>
      <c r="N180" s="10">
        <f t="shared" si="44"/>
        <v>264.43569632685467</v>
      </c>
      <c r="O180" s="13">
        <f t="shared" si="48"/>
        <v>-0.4460922713706168</v>
      </c>
      <c r="P180" s="13">
        <f aca="true" t="shared" si="50" ref="P180:P243">$D$16*($D$19*$D$21*$D$17+$D$20*$D$22*$D$18)*($D$7^4-$K180^4)</f>
        <v>1.6231694542572985</v>
      </c>
      <c r="Q180" s="13">
        <f aca="true" t="shared" si="51" ref="Q180:Q243">($D$7-$K180)*(1/$D$13+1/$D$14)</f>
        <v>0.3279558364591557</v>
      </c>
      <c r="R180" s="13">
        <f t="shared" si="36"/>
        <v>1.9511252907164542</v>
      </c>
      <c r="S180" s="13">
        <f t="shared" si="37"/>
        <v>0</v>
      </c>
    </row>
    <row r="181" spans="1:19" ht="12.75">
      <c r="A181">
        <f t="shared" si="38"/>
        <v>227</v>
      </c>
      <c r="B181" s="10">
        <f t="shared" si="49"/>
        <v>14.333333333333334</v>
      </c>
      <c r="C181" s="10">
        <f t="shared" si="39"/>
        <v>435.86</v>
      </c>
      <c r="E181">
        <f t="shared" si="40"/>
        <v>227</v>
      </c>
      <c r="G181" s="2">
        <f t="shared" si="41"/>
        <v>962.2065406515961</v>
      </c>
      <c r="I181" s="2">
        <f t="shared" si="35"/>
        <v>1830</v>
      </c>
      <c r="J181" s="13">
        <f t="shared" si="34"/>
        <v>-7.147430137309694</v>
      </c>
      <c r="K181" s="10">
        <f>MAX(D$8,K180+J180*I$44/VLOOKUP(K180,E$47:G$254,3,TRUE))</f>
        <v>284.3483715283584</v>
      </c>
      <c r="L181" s="13">
        <f t="shared" si="46"/>
        <v>9.11825609189727</v>
      </c>
      <c r="M181" s="10">
        <f t="shared" si="47"/>
        <v>-4.2692439081027285</v>
      </c>
      <c r="N181" s="10">
        <f t="shared" si="44"/>
        <v>264.28820812618443</v>
      </c>
      <c r="O181" s="13">
        <f t="shared" si="48"/>
        <v>-0.4458976694234025</v>
      </c>
      <c r="P181" s="13">
        <f t="shared" si="50"/>
        <v>1.6394016028107652</v>
      </c>
      <c r="Q181" s="13">
        <f t="shared" si="51"/>
        <v>0.33142435177681084</v>
      </c>
      <c r="R181" s="13">
        <f t="shared" si="36"/>
        <v>1.9708259545875761</v>
      </c>
      <c r="S181" s="13">
        <f t="shared" si="37"/>
        <v>0</v>
      </c>
    </row>
    <row r="182" spans="1:19" ht="12.75">
      <c r="A182">
        <f t="shared" si="38"/>
        <v>228</v>
      </c>
      <c r="B182" s="10">
        <f t="shared" si="49"/>
        <v>14.11111111111111</v>
      </c>
      <c r="C182" s="10">
        <f t="shared" si="39"/>
        <v>435.86</v>
      </c>
      <c r="E182">
        <f t="shared" si="40"/>
        <v>228</v>
      </c>
      <c r="G182" s="2">
        <f t="shared" si="41"/>
        <v>962.2065406515961</v>
      </c>
      <c r="I182" s="2">
        <f t="shared" si="35"/>
        <v>1845</v>
      </c>
      <c r="J182" s="13">
        <f t="shared" si="34"/>
        <v>-7.1438951439595915</v>
      </c>
      <c r="K182" s="10">
        <f>MAX(D$8,K181+J181*I$44/VLOOKUP(K181,E$47:G$254,3,TRUE))</f>
        <v>284.2369490348187</v>
      </c>
      <c r="L182" s="13">
        <f t="shared" si="46"/>
        <v>9.134393519873846</v>
      </c>
      <c r="M182" s="10">
        <f t="shared" si="47"/>
        <v>-4.253106480126153</v>
      </c>
      <c r="N182" s="10">
        <f t="shared" si="44"/>
        <v>264.1412832910962</v>
      </c>
      <c r="O182" s="13">
        <f t="shared" si="48"/>
        <v>-0.44568997415899503</v>
      </c>
      <c r="P182" s="13">
        <f t="shared" si="50"/>
        <v>1.65560712442412</v>
      </c>
      <c r="Q182" s="13">
        <f t="shared" si="51"/>
        <v>0.33489125149013477</v>
      </c>
      <c r="R182" s="13">
        <f t="shared" si="36"/>
        <v>1.9904983759142547</v>
      </c>
      <c r="S182" s="13">
        <f t="shared" si="37"/>
        <v>0</v>
      </c>
    </row>
    <row r="183" spans="1:19" ht="12.75">
      <c r="A183">
        <f t="shared" si="38"/>
        <v>229</v>
      </c>
      <c r="B183" s="10">
        <f t="shared" si="49"/>
        <v>13.88888888888889</v>
      </c>
      <c r="C183" s="10">
        <f t="shared" si="39"/>
        <v>435.86</v>
      </c>
      <c r="E183">
        <f t="shared" si="40"/>
        <v>229</v>
      </c>
      <c r="G183" s="2">
        <f t="shared" si="41"/>
        <v>962.2065406515961</v>
      </c>
      <c r="I183" s="2">
        <f t="shared" si="35"/>
        <v>1860</v>
      </c>
      <c r="J183" s="13">
        <f t="shared" si="34"/>
        <v>-7.14016152312852</v>
      </c>
      <c r="K183" s="10">
        <f>MAX(D$8,K182+J182*I$44/VLOOKUP(K182,E$47:G$254,3,TRUE))</f>
        <v>284.12558164888634</v>
      </c>
      <c r="L183" s="13">
        <f t="shared" si="46"/>
        <v>9.15030355809444</v>
      </c>
      <c r="M183" s="10">
        <f t="shared" si="47"/>
        <v>-4.224696441905561</v>
      </c>
      <c r="N183" s="10">
        <f t="shared" si="44"/>
        <v>263.99491382107857</v>
      </c>
      <c r="O183" s="13">
        <f t="shared" si="48"/>
        <v>-0.44546954372935943</v>
      </c>
      <c r="P183" s="13">
        <f t="shared" si="50"/>
        <v>1.6717855984301389</v>
      </c>
      <c r="Q183" s="13">
        <f t="shared" si="51"/>
        <v>0.33835643653578024</v>
      </c>
      <c r="R183" s="13">
        <f t="shared" si="36"/>
        <v>2.010142034965919</v>
      </c>
      <c r="S183" s="13">
        <f t="shared" si="37"/>
        <v>0</v>
      </c>
    </row>
    <row r="184" spans="1:19" ht="12.75">
      <c r="A184">
        <f t="shared" si="38"/>
        <v>230</v>
      </c>
      <c r="B184" s="10">
        <f t="shared" si="49"/>
        <v>13.666666666666666</v>
      </c>
      <c r="C184" s="10">
        <f t="shared" si="39"/>
        <v>435.86</v>
      </c>
      <c r="E184">
        <f t="shared" si="40"/>
        <v>230</v>
      </c>
      <c r="G184" s="2">
        <f t="shared" si="41"/>
        <v>962.2065406515961</v>
      </c>
      <c r="I184" s="2">
        <f t="shared" si="35"/>
        <v>1875</v>
      </c>
      <c r="J184" s="13">
        <f t="shared" si="34"/>
        <v>-7.136039203407288</v>
      </c>
      <c r="K184" s="10">
        <f>MAX(D$8,K183+J183*I$44/VLOOKUP(K183,E$47:G$254,3,TRUE))</f>
        <v>284.01427246699865</v>
      </c>
      <c r="L184" s="13">
        <f t="shared" si="46"/>
        <v>9.165795632917272</v>
      </c>
      <c r="M184" s="10">
        <f t="shared" si="47"/>
        <v>-4.209204367082728</v>
      </c>
      <c r="N184" s="10">
        <f t="shared" si="44"/>
        <v>263.84952207458065</v>
      </c>
      <c r="O184" s="13">
        <f t="shared" si="48"/>
        <v>-0.44523672755076404</v>
      </c>
      <c r="P184" s="13">
        <f t="shared" si="50"/>
        <v>1.6879366189415703</v>
      </c>
      <c r="Q184" s="13">
        <f t="shared" si="51"/>
        <v>0.341819810568413</v>
      </c>
      <c r="R184" s="13">
        <f t="shared" si="36"/>
        <v>2.0297564295099835</v>
      </c>
      <c r="S184" s="13">
        <f t="shared" si="37"/>
        <v>0</v>
      </c>
    </row>
    <row r="185" spans="1:19" ht="12.75">
      <c r="A185">
        <f t="shared" si="38"/>
        <v>231</v>
      </c>
      <c r="B185" s="10">
        <f t="shared" si="49"/>
        <v>13.444444444444445</v>
      </c>
      <c r="C185" s="10">
        <f t="shared" si="39"/>
        <v>435.86</v>
      </c>
      <c r="E185">
        <f t="shared" si="40"/>
        <v>231</v>
      </c>
      <c r="G185" s="2">
        <f t="shared" si="41"/>
        <v>962.2065406515961</v>
      </c>
      <c r="I185" s="2">
        <f t="shared" si="35"/>
        <v>1890</v>
      </c>
      <c r="J185" s="13">
        <f t="shared" si="34"/>
        <v>-7.131734037084016</v>
      </c>
      <c r="K185" s="10">
        <f>MAX(D$8,K184+J184*I$44/VLOOKUP(K184,E$47:G$254,3,TRUE))</f>
        <v>283.90302754864814</v>
      </c>
      <c r="L185" s="13">
        <f t="shared" si="46"/>
        <v>9.181074575065068</v>
      </c>
      <c r="M185" s="10">
        <f t="shared" si="47"/>
        <v>-4.193925424934932</v>
      </c>
      <c r="N185" s="10">
        <f t="shared" si="44"/>
        <v>263.704663483505</v>
      </c>
      <c r="O185" s="13">
        <f t="shared" si="48"/>
        <v>-0.44497967340203104</v>
      </c>
      <c r="P185" s="13">
        <f t="shared" si="50"/>
        <v>1.7040593529335224</v>
      </c>
      <c r="Q185" s="13">
        <f t="shared" si="51"/>
        <v>0.34528118504753047</v>
      </c>
      <c r="R185" s="13">
        <f t="shared" si="36"/>
        <v>2.049340537981053</v>
      </c>
      <c r="S185" s="13">
        <f t="shared" si="37"/>
        <v>0</v>
      </c>
    </row>
    <row r="186" spans="1:19" ht="12.75">
      <c r="A186">
        <f t="shared" si="38"/>
        <v>232</v>
      </c>
      <c r="B186" s="10">
        <f t="shared" si="49"/>
        <v>13.222222222222221</v>
      </c>
      <c r="C186" s="10">
        <f t="shared" si="39"/>
        <v>435.86</v>
      </c>
      <c r="E186">
        <f t="shared" si="40"/>
        <v>232</v>
      </c>
      <c r="G186" s="2">
        <f t="shared" si="41"/>
        <v>962.2065406515961</v>
      </c>
      <c r="I186" s="2">
        <f t="shared" si="35"/>
        <v>1905</v>
      </c>
      <c r="J186" s="13">
        <f t="shared" si="34"/>
        <v>-7.127251107242763</v>
      </c>
      <c r="K186" s="10">
        <f>MAX(D$8,K185+J185*I$44/VLOOKUP(K185,E$47:G$254,3,TRUE))</f>
        <v>283.79184974426136</v>
      </c>
      <c r="L186" s="13">
        <f t="shared" si="46"/>
        <v>9.196145014232346</v>
      </c>
      <c r="M186" s="10">
        <f t="shared" si="47"/>
        <v>-4.178854985767654</v>
      </c>
      <c r="N186" s="10">
        <f t="shared" si="44"/>
        <v>263.5603307129502</v>
      </c>
      <c r="O186" s="13">
        <f t="shared" si="48"/>
        <v>-0.4447112175471375</v>
      </c>
      <c r="P186" s="13">
        <f t="shared" si="50"/>
        <v>1.720153435707186</v>
      </c>
      <c r="Q186" s="13">
        <f t="shared" si="51"/>
        <v>0.3487404712823967</v>
      </c>
      <c r="R186" s="13">
        <f t="shared" si="36"/>
        <v>2.0688939069895826</v>
      </c>
      <c r="S186" s="13">
        <f t="shared" si="37"/>
        <v>0</v>
      </c>
    </row>
    <row r="187" spans="1:19" ht="12.75">
      <c r="A187" s="14">
        <f t="shared" si="38"/>
        <v>233</v>
      </c>
      <c r="B187" s="14">
        <v>13</v>
      </c>
      <c r="C187" s="10">
        <f t="shared" si="39"/>
        <v>435.86</v>
      </c>
      <c r="E187" s="14">
        <f t="shared" si="40"/>
        <v>233</v>
      </c>
      <c r="G187" s="2">
        <f t="shared" si="41"/>
        <v>962.2065406515961</v>
      </c>
      <c r="I187" s="2">
        <f t="shared" si="35"/>
        <v>1920</v>
      </c>
      <c r="J187" s="13">
        <f aca="true" t="shared" si="52" ref="J187:J250">(D$7-K187)*(1/D$13+1/D$14)+D$16*(D$19*D$21*D$17+D$20*D$22*D$18)*(D$7^4-K187^4)-(K187-N187)/D$12</f>
        <v>-7.122595372749506</v>
      </c>
      <c r="K187" s="10">
        <f>MAX(D$8,K186+J186*I$44/VLOOKUP(K186,E$47:G$254,3,TRUE))</f>
        <v>283.68074182502374</v>
      </c>
      <c r="L187" s="13">
        <f t="shared" si="46"/>
        <v>9.211011471672402</v>
      </c>
      <c r="M187" s="10">
        <f t="shared" si="47"/>
        <v>-4.163988528327598</v>
      </c>
      <c r="N187" s="10">
        <f t="shared" si="44"/>
        <v>263.41651658734446</v>
      </c>
      <c r="O187" s="13">
        <f t="shared" si="48"/>
        <v>-0.44443167695044394</v>
      </c>
      <c r="P187" s="13">
        <f t="shared" si="50"/>
        <v>1.7362185158750407</v>
      </c>
      <c r="Q187" s="13">
        <f t="shared" si="51"/>
        <v>0.3521975830478543</v>
      </c>
      <c r="R187" s="13">
        <f t="shared" si="36"/>
        <v>2.0884160989228953</v>
      </c>
      <c r="S187" s="13">
        <f t="shared" si="37"/>
        <v>0</v>
      </c>
    </row>
    <row r="188" spans="1:19" ht="12.75">
      <c r="A188">
        <f t="shared" si="38"/>
        <v>234</v>
      </c>
      <c r="B188" s="10">
        <f>(A188-A$187)/(A$227-A$187)*(B$227-B$187)+B$187</f>
        <v>13.0125</v>
      </c>
      <c r="C188" s="10">
        <f t="shared" si="39"/>
        <v>435.86</v>
      </c>
      <c r="E188">
        <f t="shared" si="40"/>
        <v>234</v>
      </c>
      <c r="G188" s="2">
        <f t="shared" si="41"/>
        <v>962.2065406515961</v>
      </c>
      <c r="I188" s="2">
        <f aca="true" t="shared" si="53" ref="I188:I251">I187+I$44</f>
        <v>1935</v>
      </c>
      <c r="J188" s="13">
        <f t="shared" si="52"/>
        <v>-7.11777167124226</v>
      </c>
      <c r="K188" s="10">
        <f>MAX(D$8,K187+J187*I$44/VLOOKUP(K187,E$47:G$254,3,TRUE))</f>
        <v>283.56970648481615</v>
      </c>
      <c r="L188" s="13">
        <f t="shared" si="46"/>
        <v>9.22567836277383</v>
      </c>
      <c r="M188" s="10">
        <f t="shared" si="47"/>
        <v>-4.149321637226169</v>
      </c>
      <c r="N188" s="10">
        <f t="shared" si="44"/>
        <v>263.2732140867137</v>
      </c>
      <c r="O188" s="13">
        <f t="shared" si="48"/>
        <v>-0.4441413608303719</v>
      </c>
      <c r="P188" s="13">
        <f t="shared" si="50"/>
        <v>1.7522542550074993</v>
      </c>
      <c r="Q188" s="13">
        <f t="shared" si="51"/>
        <v>0.35565243652407097</v>
      </c>
      <c r="R188" s="13">
        <f aca="true" t="shared" si="54" ref="R188:R251">(D$7-K188)*(1/D$13+1/D$14)+D$16*(D$19*D$21*D$17+D$20*D$22*D$18)*(D$7^4-K188^4)</f>
        <v>2.1079066915315705</v>
      </c>
      <c r="S188" s="13">
        <f aca="true" t="shared" si="55" ref="S188:S251">IF(K188=D$8,-J188,0)</f>
        <v>0</v>
      </c>
    </row>
    <row r="189" spans="1:19" ht="12.75">
      <c r="A189">
        <f aca="true" t="shared" si="56" ref="A189:A252">A188+1</f>
        <v>235</v>
      </c>
      <c r="B189" s="10">
        <f aca="true" t="shared" si="57" ref="B189:B226">(A189-A$187)/(A$227-A$187)*(B$227-B$187)+B$187</f>
        <v>13.025</v>
      </c>
      <c r="C189" s="10">
        <f aca="true" t="shared" si="58" ref="C189:C252">C188</f>
        <v>435.86</v>
      </c>
      <c r="E189">
        <f aca="true" t="shared" si="59" ref="E189:E252">E188+1</f>
        <v>235</v>
      </c>
      <c r="G189" s="2">
        <f aca="true" t="shared" si="60" ref="G189:G252">G188</f>
        <v>962.2065406515961</v>
      </c>
      <c r="I189" s="2">
        <f t="shared" si="53"/>
        <v>1950</v>
      </c>
      <c r="J189" s="13">
        <f t="shared" si="52"/>
        <v>-7.112784722049501</v>
      </c>
      <c r="K189" s="10">
        <f>MAX(D$8,K188+J188*I$44/VLOOKUP(K188,E$47:G$254,3,TRUE))</f>
        <v>283.45874634210463</v>
      </c>
      <c r="L189" s="13">
        <f t="shared" si="46"/>
        <v>9.240149999575635</v>
      </c>
      <c r="M189" s="10">
        <f t="shared" si="47"/>
        <v>-4.134850000424365</v>
      </c>
      <c r="N189" s="10">
        <f t="shared" si="44"/>
        <v>263.13041634303823</v>
      </c>
      <c r="O189" s="13">
        <f t="shared" si="48"/>
        <v>-0.44384057084607775</v>
      </c>
      <c r="P189" s="13">
        <f t="shared" si="50"/>
        <v>1.7682603272883972</v>
      </c>
      <c r="Q189" s="13">
        <f t="shared" si="51"/>
        <v>0.3591049502377379</v>
      </c>
      <c r="R189" s="13">
        <f t="shared" si="54"/>
        <v>2.127365277526135</v>
      </c>
      <c r="S189" s="13">
        <f t="shared" si="55"/>
        <v>0</v>
      </c>
    </row>
    <row r="190" spans="1:19" ht="12.75">
      <c r="A190">
        <f t="shared" si="56"/>
        <v>236</v>
      </c>
      <c r="B190" s="10">
        <f t="shared" si="57"/>
        <v>13.0375</v>
      </c>
      <c r="C190" s="10">
        <f t="shared" si="58"/>
        <v>435.86</v>
      </c>
      <c r="E190">
        <f t="shared" si="59"/>
        <v>236</v>
      </c>
      <c r="G190" s="2">
        <f t="shared" si="60"/>
        <v>962.2065406515961</v>
      </c>
      <c r="I190" s="2">
        <f t="shared" si="53"/>
        <v>1965</v>
      </c>
      <c r="J190" s="13">
        <f t="shared" si="52"/>
        <v>-7.107639129038467</v>
      </c>
      <c r="K190" s="10">
        <f>MAX(D$8,K189+J189*I$44/VLOOKUP(K189,E$47:G$254,3,TRUE))</f>
        <v>283.34786394178496</v>
      </c>
      <c r="L190" s="13">
        <f t="shared" si="46"/>
        <v>9.254430593222299</v>
      </c>
      <c r="M190" s="10">
        <f t="shared" si="47"/>
        <v>-4.108069406777702</v>
      </c>
      <c r="N190" s="10">
        <f t="shared" si="44"/>
        <v>262.9881166366959</v>
      </c>
      <c r="O190" s="13">
        <f t="shared" si="48"/>
        <v>-0.44352960127866936</v>
      </c>
      <c r="P190" s="13">
        <f t="shared" si="50"/>
        <v>1.784236419179154</v>
      </c>
      <c r="Q190" s="13">
        <f t="shared" si="51"/>
        <v>0.36255504500467817</v>
      </c>
      <c r="R190" s="13">
        <f t="shared" si="54"/>
        <v>2.146791464183832</v>
      </c>
      <c r="S190" s="13">
        <f t="shared" si="55"/>
        <v>0</v>
      </c>
    </row>
    <row r="191" spans="1:19" ht="12.75">
      <c r="A191">
        <f t="shared" si="56"/>
        <v>237</v>
      </c>
      <c r="B191" s="10">
        <f t="shared" si="57"/>
        <v>13.05</v>
      </c>
      <c r="C191" s="10">
        <f t="shared" si="58"/>
        <v>435.86</v>
      </c>
      <c r="E191">
        <f t="shared" si="59"/>
        <v>237</v>
      </c>
      <c r="G191" s="2">
        <f t="shared" si="60"/>
        <v>962.2065406515961</v>
      </c>
      <c r="I191" s="2">
        <f t="shared" si="53"/>
        <v>1980</v>
      </c>
      <c r="J191" s="13">
        <f t="shared" si="52"/>
        <v>-7.102143845211224</v>
      </c>
      <c r="K191" s="10">
        <f>MAX(D$8,K190+J190*I$44/VLOOKUP(K190,E$47:G$254,3,TRUE))</f>
        <v>283.2370617569823</v>
      </c>
      <c r="L191" s="13">
        <f t="shared" si="46"/>
        <v>9.268328718176493</v>
      </c>
      <c r="M191" s="10">
        <f t="shared" si="47"/>
        <v>-4.094171281823508</v>
      </c>
      <c r="N191" s="10">
        <f t="shared" si="44"/>
        <v>262.846738576994</v>
      </c>
      <c r="O191" s="13">
        <f t="shared" si="48"/>
        <v>-0.4432087392106041</v>
      </c>
      <c r="P191" s="13">
        <f t="shared" si="50"/>
        <v>1.800182229091418</v>
      </c>
      <c r="Q191" s="13">
        <f t="shared" si="51"/>
        <v>0.3660026438738503</v>
      </c>
      <c r="R191" s="13">
        <f t="shared" si="54"/>
        <v>2.1661848729652684</v>
      </c>
      <c r="S191" s="13">
        <f t="shared" si="55"/>
        <v>0</v>
      </c>
    </row>
    <row r="192" spans="1:19" ht="12.75">
      <c r="A192">
        <f t="shared" si="56"/>
        <v>238</v>
      </c>
      <c r="B192" s="10">
        <f t="shared" si="57"/>
        <v>13.0625</v>
      </c>
      <c r="C192" s="10">
        <f t="shared" si="58"/>
        <v>435.86</v>
      </c>
      <c r="E192">
        <f t="shared" si="59"/>
        <v>238</v>
      </c>
      <c r="G192" s="2">
        <f t="shared" si="60"/>
        <v>962.2065406515961</v>
      </c>
      <c r="I192" s="2">
        <f t="shared" si="53"/>
        <v>1995</v>
      </c>
      <c r="J192" s="13">
        <f t="shared" si="52"/>
        <v>-7.096503767124695</v>
      </c>
      <c r="K192" s="10">
        <f>MAX(D$8,K191+J191*I$44/VLOOKUP(K191,E$47:G$254,3,TRUE))</f>
        <v>283.1263452390858</v>
      </c>
      <c r="L192" s="13">
        <f t="shared" si="46"/>
        <v>9.2820483735047</v>
      </c>
      <c r="M192" s="10">
        <f t="shared" si="47"/>
        <v>-4.0804516264953</v>
      </c>
      <c r="N192" s="10">
        <f t="shared" si="44"/>
        <v>262.7058388173755</v>
      </c>
      <c r="O192" s="13">
        <f t="shared" si="48"/>
        <v>-0.4428660715859678</v>
      </c>
      <c r="P192" s="13">
        <f t="shared" si="50"/>
        <v>1.816097029154178</v>
      </c>
      <c r="Q192" s="13">
        <f t="shared" si="51"/>
        <v>0.3694475772258277</v>
      </c>
      <c r="R192" s="13">
        <f t="shared" si="54"/>
        <v>2.185544606380006</v>
      </c>
      <c r="S192" s="13">
        <f t="shared" si="55"/>
        <v>0</v>
      </c>
    </row>
    <row r="193" spans="1:19" ht="12.75">
      <c r="A193">
        <f t="shared" si="56"/>
        <v>239</v>
      </c>
      <c r="B193" s="10">
        <f t="shared" si="57"/>
        <v>13.075</v>
      </c>
      <c r="C193" s="10">
        <f t="shared" si="58"/>
        <v>435.86</v>
      </c>
      <c r="E193">
        <f t="shared" si="59"/>
        <v>239</v>
      </c>
      <c r="G193" s="2">
        <f t="shared" si="60"/>
        <v>962.2065406515961</v>
      </c>
      <c r="I193" s="2">
        <f t="shared" si="53"/>
        <v>2010</v>
      </c>
      <c r="J193" s="13">
        <f t="shared" si="52"/>
        <v>-7.090723048796738</v>
      </c>
      <c r="K193" s="10">
        <f>MAX(D$8,K192+J192*I$44/VLOOKUP(K192,E$47:G$254,3,TRUE))</f>
        <v>283.0157166453176</v>
      </c>
      <c r="L193" s="13">
        <f t="shared" si="46"/>
        <v>9.295593377027092</v>
      </c>
      <c r="M193" s="10">
        <f t="shared" si="47"/>
        <v>-4.066906622972908</v>
      </c>
      <c r="N193" s="10">
        <f t="shared" si="44"/>
        <v>262.565411215858</v>
      </c>
      <c r="O193" s="13">
        <f t="shared" si="48"/>
        <v>-0.4425143750729603</v>
      </c>
      <c r="P193" s="13">
        <f t="shared" si="50"/>
        <v>1.8319805534029836</v>
      </c>
      <c r="Q193" s="13">
        <f t="shared" si="51"/>
        <v>0.37288977482737146</v>
      </c>
      <c r="R193" s="13">
        <f t="shared" si="54"/>
        <v>2.204870328230355</v>
      </c>
      <c r="S193" s="13">
        <f t="shared" si="55"/>
        <v>0</v>
      </c>
    </row>
    <row r="194" spans="1:19" ht="12.75">
      <c r="A194">
        <f t="shared" si="56"/>
        <v>240</v>
      </c>
      <c r="B194" s="10">
        <f t="shared" si="57"/>
        <v>13.0875</v>
      </c>
      <c r="C194" s="10">
        <f t="shared" si="58"/>
        <v>435.86</v>
      </c>
      <c r="E194">
        <f t="shared" si="59"/>
        <v>240</v>
      </c>
      <c r="G194" s="2">
        <f t="shared" si="60"/>
        <v>962.2065406515961</v>
      </c>
      <c r="I194" s="2">
        <f t="shared" si="53"/>
        <v>2025</v>
      </c>
      <c r="J194" s="13">
        <f t="shared" si="52"/>
        <v>-7.084805742380794</v>
      </c>
      <c r="K194" s="10">
        <f>MAX(D$8,K193+J193*I$44/VLOOKUP(K193,E$47:G$254,3,TRUE))</f>
        <v>282.9051781681421</v>
      </c>
      <c r="L194" s="13">
        <f t="shared" si="46"/>
        <v>9.308967457406201</v>
      </c>
      <c r="M194" s="10">
        <f t="shared" si="47"/>
        <v>-4.0535325425938</v>
      </c>
      <c r="N194" s="10">
        <f t="shared" si="44"/>
        <v>262.4254497618484</v>
      </c>
      <c r="O194" s="13">
        <f t="shared" si="48"/>
        <v>-0.4421539087020392</v>
      </c>
      <c r="P194" s="13">
        <f t="shared" si="50"/>
        <v>1.8478325465652379</v>
      </c>
      <c r="Q194" s="13">
        <f t="shared" si="51"/>
        <v>0.376329168460169</v>
      </c>
      <c r="R194" s="13">
        <f t="shared" si="54"/>
        <v>2.224161715025407</v>
      </c>
      <c r="S194" s="13">
        <f t="shared" si="55"/>
        <v>0</v>
      </c>
    </row>
    <row r="195" spans="1:19" ht="12.75">
      <c r="A195">
        <f t="shared" si="56"/>
        <v>241</v>
      </c>
      <c r="B195" s="10">
        <f t="shared" si="57"/>
        <v>13.1</v>
      </c>
      <c r="C195" s="10">
        <f t="shared" si="58"/>
        <v>435.86</v>
      </c>
      <c r="E195">
        <f t="shared" si="59"/>
        <v>241</v>
      </c>
      <c r="G195" s="2">
        <f t="shared" si="60"/>
        <v>962.2065406515961</v>
      </c>
      <c r="I195" s="2">
        <f t="shared" si="53"/>
        <v>2040</v>
      </c>
      <c r="J195" s="13">
        <f t="shared" si="52"/>
        <v>-7.078755800619158</v>
      </c>
      <c r="K195" s="10">
        <f>MAX(D$8,K194+J194*I$44/VLOOKUP(K194,E$47:G$254,3,TRUE))</f>
        <v>282.79473193685396</v>
      </c>
      <c r="L195" s="13">
        <f t="shared" si="46"/>
        <v>9.322174256263285</v>
      </c>
      <c r="M195" s="10">
        <f t="shared" si="47"/>
        <v>-4.040325743736716</v>
      </c>
      <c r="N195" s="10">
        <f t="shared" si="44"/>
        <v>262.28594857307473</v>
      </c>
      <c r="O195" s="13">
        <f t="shared" si="48"/>
        <v>-0.44178492515243306</v>
      </c>
      <c r="P195" s="13">
        <f t="shared" si="50"/>
        <v>1.8636527637726972</v>
      </c>
      <c r="Q195" s="13">
        <f t="shared" si="51"/>
        <v>0.3797656918714302</v>
      </c>
      <c r="R195" s="13">
        <f t="shared" si="54"/>
        <v>2.2434184556441275</v>
      </c>
      <c r="S195" s="13">
        <f t="shared" si="55"/>
        <v>0</v>
      </c>
    </row>
    <row r="196" spans="1:19" ht="12.75">
      <c r="A196">
        <f t="shared" si="56"/>
        <v>242</v>
      </c>
      <c r="B196" s="10">
        <f t="shared" si="57"/>
        <v>13.1125</v>
      </c>
      <c r="C196" s="10">
        <f t="shared" si="58"/>
        <v>435.86</v>
      </c>
      <c r="E196">
        <f t="shared" si="59"/>
        <v>242</v>
      </c>
      <c r="G196" s="2">
        <f t="shared" si="60"/>
        <v>962.2065406515961</v>
      </c>
      <c r="I196" s="2">
        <f t="shared" si="53"/>
        <v>2055</v>
      </c>
      <c r="J196" s="13">
        <f t="shared" si="52"/>
        <v>-7.072577079237668</v>
      </c>
      <c r="K196" s="10">
        <f>MAX(D$8,K195+J195*I$44/VLOOKUP(K195,E$47:G$254,3,TRUE))</f>
        <v>282.68438001912807</v>
      </c>
      <c r="L196" s="13">
        <f t="shared" si="46"/>
        <v>9.335217330244554</v>
      </c>
      <c r="M196" s="10">
        <f t="shared" si="47"/>
        <v>-4.027282669755447</v>
      </c>
      <c r="N196" s="10">
        <f t="shared" si="44"/>
        <v>262.14690189259005</v>
      </c>
      <c r="O196" s="13">
        <f t="shared" si="48"/>
        <v>-0.4414076709035726</v>
      </c>
      <c r="P196" s="13">
        <f t="shared" si="50"/>
        <v>1.8794409702812256</v>
      </c>
      <c r="Q196" s="13">
        <f t="shared" si="51"/>
        <v>0.3831992807256607</v>
      </c>
      <c r="R196" s="13">
        <f t="shared" si="54"/>
        <v>2.262640251006886</v>
      </c>
      <c r="S196" s="13">
        <f t="shared" si="55"/>
        <v>0</v>
      </c>
    </row>
    <row r="197" spans="1:19" ht="12.75">
      <c r="A197">
        <f t="shared" si="56"/>
        <v>243</v>
      </c>
      <c r="B197" s="10">
        <f t="shared" si="57"/>
        <v>13.125</v>
      </c>
      <c r="C197" s="10">
        <f t="shared" si="58"/>
        <v>435.86</v>
      </c>
      <c r="E197">
        <f t="shared" si="59"/>
        <v>243</v>
      </c>
      <c r="G197" s="2">
        <f t="shared" si="60"/>
        <v>962.2065406515961</v>
      </c>
      <c r="I197" s="2">
        <f t="shared" si="53"/>
        <v>2070</v>
      </c>
      <c r="J197" s="13">
        <f t="shared" si="52"/>
        <v>-7.0662733392824535</v>
      </c>
      <c r="K197" s="10">
        <f>MAX(D$8,K196+J196*I$44/VLOOKUP(K196,E$47:G$254,3,TRUE))</f>
        <v>282.5741244225316</v>
      </c>
      <c r="L197" s="13">
        <f t="shared" si="46"/>
        <v>9.348100153037741</v>
      </c>
      <c r="M197" s="10">
        <f t="shared" si="47"/>
        <v>-4.0143998469622595</v>
      </c>
      <c r="N197" s="10">
        <f t="shared" si="44"/>
        <v>262.0083040858486</v>
      </c>
      <c r="O197" s="13">
        <f t="shared" si="48"/>
        <v>-0.4410223863858391</v>
      </c>
      <c r="P197" s="13">
        <f t="shared" si="50"/>
        <v>1.8951969411976806</v>
      </c>
      <c r="Q197" s="13">
        <f t="shared" si="51"/>
        <v>0.3866298725576076</v>
      </c>
      <c r="R197" s="13">
        <f t="shared" si="54"/>
        <v>2.281826813755288</v>
      </c>
      <c r="S197" s="13">
        <f t="shared" si="55"/>
        <v>0</v>
      </c>
    </row>
    <row r="198" spans="1:19" ht="12.75">
      <c r="A198">
        <f t="shared" si="56"/>
        <v>244</v>
      </c>
      <c r="B198" s="10">
        <f t="shared" si="57"/>
        <v>13.1375</v>
      </c>
      <c r="C198" s="10">
        <f t="shared" si="58"/>
        <v>435.86</v>
      </c>
      <c r="E198">
        <f t="shared" si="59"/>
        <v>244</v>
      </c>
      <c r="G198" s="2">
        <f t="shared" si="60"/>
        <v>962.2065406515961</v>
      </c>
      <c r="I198" s="2">
        <f t="shared" si="53"/>
        <v>2085</v>
      </c>
      <c r="J198" s="13">
        <f t="shared" si="52"/>
        <v>-7.059848249400739</v>
      </c>
      <c r="K198" s="10">
        <f>MAX(D$8,K197+J197*I$44/VLOOKUP(K197,E$47:G$254,3,TRUE))</f>
        <v>282.4639670960002</v>
      </c>
      <c r="L198" s="13">
        <f t="shared" si="46"/>
        <v>9.360826117340753</v>
      </c>
      <c r="M198" s="10">
        <f t="shared" si="47"/>
        <v>-3.989173882659246</v>
      </c>
      <c r="N198" s="10">
        <f t="shared" si="44"/>
        <v>261.87014963785055</v>
      </c>
      <c r="O198" s="13">
        <f t="shared" si="48"/>
        <v>-0.4406293061256292</v>
      </c>
      <c r="P198" s="13">
        <f t="shared" si="50"/>
        <v>1.9109204612136803</v>
      </c>
      <c r="Q198" s="13">
        <f t="shared" si="51"/>
        <v>0.39005740672633477</v>
      </c>
      <c r="R198" s="13">
        <f t="shared" si="54"/>
        <v>2.300977867940015</v>
      </c>
      <c r="S198" s="13">
        <f t="shared" si="55"/>
        <v>0</v>
      </c>
    </row>
    <row r="199" spans="1:19" ht="12.75">
      <c r="A199">
        <f t="shared" si="56"/>
        <v>245</v>
      </c>
      <c r="B199" s="10">
        <f t="shared" si="57"/>
        <v>13.15</v>
      </c>
      <c r="C199" s="10">
        <f t="shared" si="58"/>
        <v>435.86</v>
      </c>
      <c r="E199">
        <f t="shared" si="59"/>
        <v>245</v>
      </c>
      <c r="G199" s="2">
        <f t="shared" si="60"/>
        <v>962.2065406515961</v>
      </c>
      <c r="I199" s="2">
        <f t="shared" si="53"/>
        <v>2100</v>
      </c>
      <c r="J199" s="13">
        <f t="shared" si="52"/>
        <v>-7.053109849883187</v>
      </c>
      <c r="K199" s="10">
        <f>MAX(D$8,K198+J198*I$44/VLOOKUP(K198,E$47:G$254,3,TRUE))</f>
        <v>282.3539099312783</v>
      </c>
      <c r="L199" s="13">
        <f t="shared" si="46"/>
        <v>9.373202998599739</v>
      </c>
      <c r="M199" s="10">
        <f t="shared" si="47"/>
        <v>-3.9767970014002607</v>
      </c>
      <c r="N199" s="10">
        <f t="shared" si="44"/>
        <v>261.73286333435885</v>
      </c>
      <c r="O199" s="13">
        <f t="shared" si="48"/>
        <v>-0.44022865888769047</v>
      </c>
      <c r="P199" s="13">
        <f t="shared" si="50"/>
        <v>1.9266113243461482</v>
      </c>
      <c r="Q199" s="13">
        <f t="shared" si="51"/>
        <v>0.39348182437040374</v>
      </c>
      <c r="R199" s="13">
        <f t="shared" si="54"/>
        <v>2.320093148716552</v>
      </c>
      <c r="S199" s="13">
        <f t="shared" si="55"/>
        <v>0</v>
      </c>
    </row>
    <row r="200" spans="1:19" ht="12.75">
      <c r="A200">
        <f t="shared" si="56"/>
        <v>246</v>
      </c>
      <c r="B200" s="10">
        <f t="shared" si="57"/>
        <v>13.1625</v>
      </c>
      <c r="C200" s="10">
        <f t="shared" si="58"/>
        <v>435.86</v>
      </c>
      <c r="E200">
        <f t="shared" si="59"/>
        <v>246</v>
      </c>
      <c r="G200" s="2">
        <f t="shared" si="60"/>
        <v>962.2065406515961</v>
      </c>
      <c r="I200" s="2">
        <f t="shared" si="53"/>
        <v>2115</v>
      </c>
      <c r="J200" s="13">
        <f t="shared" si="52"/>
        <v>-7.046262142461514</v>
      </c>
      <c r="K200" s="10">
        <f>MAX(D$8,K199+J199*I$44/VLOOKUP(K199,E$47:G$254,3,TRUE))</f>
        <v>282.2439578126026</v>
      </c>
      <c r="L200" s="13">
        <f t="shared" si="46"/>
        <v>9.385434015831114</v>
      </c>
      <c r="M200" s="10">
        <f t="shared" si="47"/>
        <v>-3.9645659841688854</v>
      </c>
      <c r="N200" s="10">
        <f t="shared" si="44"/>
        <v>261.59600297777416</v>
      </c>
      <c r="O200" s="13">
        <f t="shared" si="48"/>
        <v>-0.4398084747026587</v>
      </c>
      <c r="P200" s="13">
        <f t="shared" si="50"/>
        <v>1.9422688998523228</v>
      </c>
      <c r="Q200" s="13">
        <f t="shared" si="51"/>
        <v>0.39690297351727716</v>
      </c>
      <c r="R200" s="13">
        <f t="shared" si="54"/>
        <v>2.3391718733696</v>
      </c>
      <c r="S200" s="13">
        <f t="shared" si="55"/>
        <v>0</v>
      </c>
    </row>
    <row r="201" spans="1:19" ht="12.75">
      <c r="A201">
        <f t="shared" si="56"/>
        <v>247</v>
      </c>
      <c r="B201" s="10">
        <f t="shared" si="57"/>
        <v>13.175</v>
      </c>
      <c r="C201" s="10">
        <f t="shared" si="58"/>
        <v>435.86</v>
      </c>
      <c r="E201">
        <f t="shared" si="59"/>
        <v>247</v>
      </c>
      <c r="G201" s="2">
        <f t="shared" si="60"/>
        <v>962.2065406515961</v>
      </c>
      <c r="I201" s="2">
        <f t="shared" si="53"/>
        <v>2130</v>
      </c>
      <c r="J201" s="13">
        <f t="shared" si="52"/>
        <v>-7.0393084120143685</v>
      </c>
      <c r="K201" s="10">
        <f>MAX(D$8,K200+J200*I$44/VLOOKUP(K200,E$47:G$254,3,TRUE))</f>
        <v>282.13411244399254</v>
      </c>
      <c r="L201" s="13">
        <f t="shared" si="46"/>
        <v>9.397522225348082</v>
      </c>
      <c r="M201" s="10">
        <f t="shared" si="47"/>
        <v>-3.9524777746519177</v>
      </c>
      <c r="N201" s="10">
        <f t="shared" si="44"/>
        <v>261.45956354822675</v>
      </c>
      <c r="O201" s="13">
        <f t="shared" si="48"/>
        <v>-0.4393814744403244</v>
      </c>
      <c r="P201" s="13">
        <f t="shared" si="50"/>
        <v>1.9578930121871487</v>
      </c>
      <c r="Q201" s="13">
        <f t="shared" si="51"/>
        <v>0.40032080114656454</v>
      </c>
      <c r="R201" s="13">
        <f t="shared" si="54"/>
        <v>2.3582138133337134</v>
      </c>
      <c r="S201" s="13">
        <f t="shared" si="55"/>
        <v>0</v>
      </c>
    </row>
    <row r="202" spans="1:19" ht="12.75">
      <c r="A202">
        <f t="shared" si="56"/>
        <v>248</v>
      </c>
      <c r="B202" s="10">
        <f t="shared" si="57"/>
        <v>13.1875</v>
      </c>
      <c r="C202" s="10">
        <f t="shared" si="58"/>
        <v>435.86</v>
      </c>
      <c r="E202">
        <f t="shared" si="59"/>
        <v>248</v>
      </c>
      <c r="G202" s="2">
        <f t="shared" si="60"/>
        <v>962.2065406515961</v>
      </c>
      <c r="I202" s="2">
        <f t="shared" si="53"/>
        <v>2145</v>
      </c>
      <c r="J202" s="13">
        <f t="shared" si="52"/>
        <v>-7.032251862476365</v>
      </c>
      <c r="K202" s="10">
        <f>MAX(D$8,K201+J201*I$44/VLOOKUP(K201,E$47:G$254,3,TRUE))</f>
        <v>282.02437547825883</v>
      </c>
      <c r="L202" s="13">
        <f t="shared" si="46"/>
        <v>9.409470612377167</v>
      </c>
      <c r="M202" s="10">
        <f t="shared" si="47"/>
        <v>-3.940529387622833</v>
      </c>
      <c r="N202" s="10">
        <f t="shared" si="44"/>
        <v>261.32354013102906</v>
      </c>
      <c r="O202" s="13">
        <f t="shared" si="48"/>
        <v>-0.4389478629348105</v>
      </c>
      <c r="P202" s="13">
        <f t="shared" si="50"/>
        <v>1.9734834940695782</v>
      </c>
      <c r="Q202" s="13">
        <f t="shared" si="51"/>
        <v>0.4037352558312238</v>
      </c>
      <c r="R202" s="13">
        <f t="shared" si="54"/>
        <v>2.377218749900802</v>
      </c>
      <c r="S202" s="13">
        <f t="shared" si="55"/>
        <v>0</v>
      </c>
    </row>
    <row r="203" spans="1:19" ht="12.75">
      <c r="A203">
        <f t="shared" si="56"/>
        <v>249</v>
      </c>
      <c r="B203" s="10">
        <f t="shared" si="57"/>
        <v>13.2</v>
      </c>
      <c r="C203" s="10">
        <f t="shared" si="58"/>
        <v>435.86</v>
      </c>
      <c r="E203">
        <f t="shared" si="59"/>
        <v>249</v>
      </c>
      <c r="G203" s="2">
        <f t="shared" si="60"/>
        <v>962.2065406515961</v>
      </c>
      <c r="I203" s="2">
        <f t="shared" si="53"/>
        <v>2160</v>
      </c>
      <c r="J203" s="13">
        <f t="shared" si="52"/>
        <v>-7.025095618789021</v>
      </c>
      <c r="K203" s="10">
        <f>MAX(D$8,K202+J202*I$44/VLOOKUP(K202,E$47:G$254,3,TRUE))</f>
        <v>281.9147485182657</v>
      </c>
      <c r="L203" s="13">
        <f t="shared" si="46"/>
        <v>9.421282092743812</v>
      </c>
      <c r="M203" s="10">
        <f t="shared" si="47"/>
        <v>-3.9287179072561873</v>
      </c>
      <c r="N203" s="10">
        <f t="shared" si="44"/>
        <v>261.1879279142293</v>
      </c>
      <c r="O203" s="13">
        <f t="shared" si="48"/>
        <v>-0.4385078399725444</v>
      </c>
      <c r="P203" s="13">
        <f t="shared" si="50"/>
        <v>1.9890401862564948</v>
      </c>
      <c r="Q203" s="13">
        <f t="shared" si="51"/>
        <v>0.4071462876982964</v>
      </c>
      <c r="R203" s="13">
        <f t="shared" si="54"/>
        <v>2.396186473954791</v>
      </c>
      <c r="S203" s="13">
        <f t="shared" si="55"/>
        <v>0</v>
      </c>
    </row>
    <row r="204" spans="1:19" ht="12.75">
      <c r="A204">
        <f t="shared" si="56"/>
        <v>250</v>
      </c>
      <c r="B204" s="10">
        <f t="shared" si="57"/>
        <v>13.2125</v>
      </c>
      <c r="C204" s="10">
        <f t="shared" si="58"/>
        <v>435.86</v>
      </c>
      <c r="E204">
        <f t="shared" si="59"/>
        <v>250</v>
      </c>
      <c r="G204" s="2">
        <f t="shared" si="60"/>
        <v>962.2065406515961</v>
      </c>
      <c r="I204" s="2">
        <f t="shared" si="53"/>
        <v>2175</v>
      </c>
      <c r="J204" s="13">
        <f t="shared" si="52"/>
        <v>-7.017842728804695</v>
      </c>
      <c r="K204" s="10">
        <f>MAX(D$8,K203+J203*I$44/VLOOKUP(K203,E$47:G$254,3,TRUE))</f>
        <v>281.805233118162</v>
      </c>
      <c r="L204" s="13">
        <f t="shared" si="46"/>
        <v>9.432959514517734</v>
      </c>
      <c r="M204" s="10">
        <f t="shared" si="47"/>
        <v>-3.917040485482266</v>
      </c>
      <c r="N204" s="10">
        <f t="shared" si="44"/>
        <v>261.052722186223</v>
      </c>
      <c r="O204" s="13">
        <f t="shared" si="48"/>
        <v>-0.43806160041481235</v>
      </c>
      <c r="P204" s="13">
        <f t="shared" si="50"/>
        <v>2.0045629373224423</v>
      </c>
      <c r="Q204" s="13">
        <f t="shared" si="51"/>
        <v>0.4105538483905963</v>
      </c>
      <c r="R204" s="13">
        <f t="shared" si="54"/>
        <v>2.4151167857130384</v>
      </c>
      <c r="S204" s="13">
        <f t="shared" si="55"/>
        <v>0</v>
      </c>
    </row>
    <row r="205" spans="1:19" ht="12.75">
      <c r="A205">
        <f t="shared" si="56"/>
        <v>251</v>
      </c>
      <c r="B205" s="10">
        <f t="shared" si="57"/>
        <v>13.225</v>
      </c>
      <c r="C205" s="10">
        <f t="shared" si="58"/>
        <v>435.86</v>
      </c>
      <c r="E205">
        <f t="shared" si="59"/>
        <v>251</v>
      </c>
      <c r="G205" s="2">
        <f t="shared" si="60"/>
        <v>962.2065406515961</v>
      </c>
      <c r="I205" s="2">
        <f t="shared" si="53"/>
        <v>2190</v>
      </c>
      <c r="J205" s="13">
        <f t="shared" si="52"/>
        <v>-7.010496165144899</v>
      </c>
      <c r="K205" s="10">
        <f>MAX(D$8,K204+J204*I$44/VLOOKUP(K204,E$47:G$254,3,TRUE))</f>
        <v>281.69583078458317</v>
      </c>
      <c r="L205" s="13">
        <f t="shared" si="46"/>
        <v>9.444505659619127</v>
      </c>
      <c r="M205" s="10">
        <f t="shared" si="47"/>
        <v>-3.8929943403808736</v>
      </c>
      <c r="N205" s="10">
        <f t="shared" si="44"/>
        <v>260.9179183334211</v>
      </c>
      <c r="O205" s="13">
        <f t="shared" si="48"/>
        <v>-0.43760933431531157</v>
      </c>
      <c r="P205" s="13">
        <f t="shared" si="50"/>
        <v>2.0200516034449145</v>
      </c>
      <c r="Q205" s="13">
        <f t="shared" si="51"/>
        <v>0.4139578910293127</v>
      </c>
      <c r="R205" s="13">
        <f t="shared" si="54"/>
        <v>2.4340094944742274</v>
      </c>
      <c r="S205" s="13">
        <f t="shared" si="55"/>
        <v>0</v>
      </c>
    </row>
    <row r="206" spans="1:19" ht="12.75">
      <c r="A206">
        <f t="shared" si="56"/>
        <v>252</v>
      </c>
      <c r="B206" s="10">
        <f t="shared" si="57"/>
        <v>13.2375</v>
      </c>
      <c r="C206" s="10">
        <f t="shared" si="58"/>
        <v>435.86</v>
      </c>
      <c r="E206">
        <f t="shared" si="59"/>
        <v>252</v>
      </c>
      <c r="G206" s="2">
        <f t="shared" si="60"/>
        <v>962.2065406515961</v>
      </c>
      <c r="I206" s="2">
        <f t="shared" si="53"/>
        <v>2205</v>
      </c>
      <c r="J206" s="13">
        <f t="shared" si="52"/>
        <v>-7.002863288830173</v>
      </c>
      <c r="K206" s="10">
        <f>MAX(D$8,K205+J205*I$44/VLOOKUP(K205,E$47:G$254,3,TRUE))</f>
        <v>281.58654297782397</v>
      </c>
      <c r="L206" s="13">
        <f t="shared" si="46"/>
        <v>9.455727707202858</v>
      </c>
      <c r="M206" s="10">
        <f t="shared" si="47"/>
        <v>-3.8817722927971428</v>
      </c>
      <c r="N206" s="10">
        <f t="shared" si="44"/>
        <v>260.7839420219777</v>
      </c>
      <c r="O206" s="13">
        <f t="shared" si="48"/>
        <v>-0.437151227036793</v>
      </c>
      <c r="P206" s="13">
        <f t="shared" si="50"/>
        <v>2.035506048195164</v>
      </c>
      <c r="Q206" s="13">
        <f t="shared" si="51"/>
        <v>0.41735837017752075</v>
      </c>
      <c r="R206" s="13">
        <f t="shared" si="54"/>
        <v>2.452864418372685</v>
      </c>
      <c r="S206" s="13">
        <f t="shared" si="55"/>
        <v>0</v>
      </c>
    </row>
    <row r="207" spans="1:19" ht="12.75">
      <c r="A207">
        <f t="shared" si="56"/>
        <v>253</v>
      </c>
      <c r="B207" s="10">
        <f t="shared" si="57"/>
        <v>13.25</v>
      </c>
      <c r="C207" s="10">
        <f t="shared" si="58"/>
        <v>435.86</v>
      </c>
      <c r="E207">
        <f t="shared" si="59"/>
        <v>253</v>
      </c>
      <c r="G207" s="2">
        <f t="shared" si="60"/>
        <v>962.2065406515961</v>
      </c>
      <c r="I207" s="2">
        <f t="shared" si="53"/>
        <v>2220</v>
      </c>
      <c r="J207" s="13">
        <f t="shared" si="52"/>
        <v>-6.995147435149835</v>
      </c>
      <c r="K207" s="10">
        <f>MAX(D$8,K206+J206*I$44/VLOOKUP(K206,E$47:G$254,3,TRUE))</f>
        <v>281.4773741612606</v>
      </c>
      <c r="L207" s="13">
        <f t="shared" si="46"/>
        <v>9.466828294135118</v>
      </c>
      <c r="M207" s="10">
        <f t="shared" si="47"/>
        <v>-3.8706717058648827</v>
      </c>
      <c r="N207" s="10">
        <f t="shared" si="44"/>
        <v>260.65035191416337</v>
      </c>
      <c r="O207" s="13">
        <f t="shared" si="48"/>
        <v>-0.43667526625335995</v>
      </c>
      <c r="P207" s="13">
        <f t="shared" si="50"/>
        <v>2.050925712027566</v>
      </c>
      <c r="Q207" s="13">
        <f t="shared" si="51"/>
        <v>0.42075514695771676</v>
      </c>
      <c r="R207" s="13">
        <f t="shared" si="54"/>
        <v>2.471680858985283</v>
      </c>
      <c r="S207" s="13">
        <f t="shared" si="55"/>
        <v>0</v>
      </c>
    </row>
    <row r="208" spans="1:19" ht="12.75">
      <c r="A208">
        <f t="shared" si="56"/>
        <v>254</v>
      </c>
      <c r="B208" s="10">
        <f t="shared" si="57"/>
        <v>13.2625</v>
      </c>
      <c r="C208" s="10">
        <f t="shared" si="58"/>
        <v>435.86</v>
      </c>
      <c r="E208">
        <f t="shared" si="59"/>
        <v>254</v>
      </c>
      <c r="G208" s="2">
        <f t="shared" si="60"/>
        <v>962.2065406515961</v>
      </c>
      <c r="I208" s="2">
        <f t="shared" si="53"/>
        <v>2235</v>
      </c>
      <c r="J208" s="13">
        <f t="shared" si="52"/>
        <v>-6.9873512421689306</v>
      </c>
      <c r="K208" s="10">
        <f>MAX(D$8,K207+J207*I$44/VLOOKUP(K207,E$47:G$254,3,TRUE))</f>
        <v>281.36832562844126</v>
      </c>
      <c r="L208" s="13">
        <f t="shared" si="46"/>
        <v>9.477809908407963</v>
      </c>
      <c r="M208" s="10">
        <f t="shared" si="47"/>
        <v>-3.8596900915920376</v>
      </c>
      <c r="N208" s="10">
        <f t="shared" si="44"/>
        <v>260.51714382994373</v>
      </c>
      <c r="O208" s="13">
        <f t="shared" si="48"/>
        <v>-0.43619413127748885</v>
      </c>
      <c r="P208" s="13">
        <f t="shared" si="50"/>
        <v>2.066310485117752</v>
      </c>
      <c r="Q208" s="13">
        <f t="shared" si="51"/>
        <v>0.42414818112128094</v>
      </c>
      <c r="R208" s="13">
        <f t="shared" si="54"/>
        <v>2.4904586662390327</v>
      </c>
      <c r="S208" s="13">
        <f t="shared" si="55"/>
        <v>0</v>
      </c>
    </row>
    <row r="209" spans="1:19" ht="12.75">
      <c r="A209">
        <f t="shared" si="56"/>
        <v>255</v>
      </c>
      <c r="B209" s="10">
        <f t="shared" si="57"/>
        <v>13.275</v>
      </c>
      <c r="C209" s="10">
        <f t="shared" si="58"/>
        <v>435.86</v>
      </c>
      <c r="E209">
        <f t="shared" si="59"/>
        <v>255</v>
      </c>
      <c r="G209" s="2">
        <f t="shared" si="60"/>
        <v>962.2065406515961</v>
      </c>
      <c r="I209" s="2">
        <f t="shared" si="53"/>
        <v>2250</v>
      </c>
      <c r="J209" s="13">
        <f t="shared" si="52"/>
        <v>-6.979477282581037</v>
      </c>
      <c r="K209" s="10">
        <f>MAX(D$8,K208+J208*I$44/VLOOKUP(K208,E$47:G$254,3,TRUE))</f>
        <v>281.25939863178877</v>
      </c>
      <c r="L209" s="13">
        <f t="shared" si="46"/>
        <v>9.488674980400342</v>
      </c>
      <c r="M209" s="10">
        <f t="shared" si="47"/>
        <v>-3.8488250195996585</v>
      </c>
      <c r="N209" s="10">
        <f t="shared" si="44"/>
        <v>260.384313674908</v>
      </c>
      <c r="O209" s="13">
        <f t="shared" si="48"/>
        <v>-0.43570798660994114</v>
      </c>
      <c r="P209" s="13">
        <f t="shared" si="50"/>
        <v>2.0816602641201056</v>
      </c>
      <c r="Q209" s="13">
        <f t="shared" si="51"/>
        <v>0.4275374336991998</v>
      </c>
      <c r="R209" s="13">
        <f t="shared" si="54"/>
        <v>2.5091976978193054</v>
      </c>
      <c r="S209" s="13">
        <f t="shared" si="55"/>
        <v>0</v>
      </c>
    </row>
    <row r="210" spans="1:19" ht="12.75">
      <c r="A210">
        <f t="shared" si="56"/>
        <v>256</v>
      </c>
      <c r="B210" s="10">
        <f t="shared" si="57"/>
        <v>13.2875</v>
      </c>
      <c r="C210" s="10">
        <f t="shared" si="58"/>
        <v>435.86</v>
      </c>
      <c r="E210">
        <f t="shared" si="59"/>
        <v>256</v>
      </c>
      <c r="G210" s="2">
        <f t="shared" si="60"/>
        <v>962.2065406515961</v>
      </c>
      <c r="I210" s="2">
        <f t="shared" si="53"/>
        <v>2265</v>
      </c>
      <c r="J210" s="13">
        <f t="shared" si="52"/>
        <v>-6.971528065285107</v>
      </c>
      <c r="K210" s="10">
        <f>MAX(D$8,K209+J209*I$44/VLOOKUP(K209,E$47:G$254,3,TRUE))</f>
        <v>281.15059438361993</v>
      </c>
      <c r="L210" s="13">
        <f t="shared" si="46"/>
        <v>9.499425884242626</v>
      </c>
      <c r="M210" s="10">
        <f t="shared" si="47"/>
        <v>-3.838074115757374</v>
      </c>
      <c r="N210" s="10">
        <f aca="true" t="shared" si="61" ref="N210:N273">N209+M209*I$44/VLOOKUP(N209,A$47:C$254,3,TRUE)</f>
        <v>260.25185743828615</v>
      </c>
      <c r="O210" s="13">
        <f t="shared" si="48"/>
        <v>-0.4352169926753504</v>
      </c>
      <c r="P210" s="13">
        <f t="shared" si="50"/>
        <v>2.09697495198716</v>
      </c>
      <c r="Q210" s="13">
        <f t="shared" si="51"/>
        <v>0.4309228669703588</v>
      </c>
      <c r="R210" s="13">
        <f t="shared" si="54"/>
        <v>2.527897818957519</v>
      </c>
      <c r="S210" s="13">
        <f t="shared" si="55"/>
        <v>0</v>
      </c>
    </row>
    <row r="211" spans="1:19" ht="12.75">
      <c r="A211">
        <f t="shared" si="56"/>
        <v>257</v>
      </c>
      <c r="B211" s="10">
        <f t="shared" si="57"/>
        <v>13.3</v>
      </c>
      <c r="C211" s="10">
        <f t="shared" si="58"/>
        <v>435.86</v>
      </c>
      <c r="E211">
        <f t="shared" si="59"/>
        <v>257</v>
      </c>
      <c r="G211" s="2">
        <f t="shared" si="60"/>
        <v>962.2065406515961</v>
      </c>
      <c r="I211" s="2">
        <f t="shared" si="53"/>
        <v>2280</v>
      </c>
      <c r="J211" s="13">
        <f t="shared" si="52"/>
        <v>-6.963506036924289</v>
      </c>
      <c r="K211" s="10">
        <f>MAX(D$8,K210+J210*I$44/VLOOKUP(K210,E$47:G$254,3,TRUE))</f>
        <v>281.0419140571399</v>
      </c>
      <c r="L211" s="13">
        <f t="shared" si="46"/>
        <v>9.51006493914845</v>
      </c>
      <c r="M211" s="10">
        <f t="shared" si="47"/>
        <v>-3.827435060851551</v>
      </c>
      <c r="N211" s="10">
        <f t="shared" si="61"/>
        <v>260.1197711910133</v>
      </c>
      <c r="O211" s="13">
        <f t="shared" si="48"/>
        <v>-0.4347213059202204</v>
      </c>
      <c r="P211" s="13">
        <f t="shared" si="50"/>
        <v>2.1122544577935622</v>
      </c>
      <c r="Q211" s="13">
        <f t="shared" si="51"/>
        <v>0.4343044444305979</v>
      </c>
      <c r="R211" s="13">
        <f t="shared" si="54"/>
        <v>2.5465589022241604</v>
      </c>
      <c r="S211" s="13">
        <f t="shared" si="55"/>
        <v>0</v>
      </c>
    </row>
    <row r="212" spans="1:19" ht="12.75">
      <c r="A212">
        <f t="shared" si="56"/>
        <v>258</v>
      </c>
      <c r="B212" s="10">
        <f t="shared" si="57"/>
        <v>13.3125</v>
      </c>
      <c r="C212" s="10">
        <f t="shared" si="58"/>
        <v>435.86</v>
      </c>
      <c r="E212">
        <f t="shared" si="59"/>
        <v>258</v>
      </c>
      <c r="G212" s="2">
        <f t="shared" si="60"/>
        <v>962.2065406515961</v>
      </c>
      <c r="I212" s="2">
        <f t="shared" si="53"/>
        <v>2295</v>
      </c>
      <c r="J212" s="13">
        <f t="shared" si="52"/>
        <v>-6.955413583387891</v>
      </c>
      <c r="K212" s="10">
        <f>MAX(D$8,K211+J211*I$44/VLOOKUP(K211,E$47:G$254,3,TRUE))</f>
        <v>280.93335878741254</v>
      </c>
      <c r="L212" s="13">
        <f t="shared" si="46"/>
        <v>9.520594410715029</v>
      </c>
      <c r="M212" s="10">
        <f t="shared" si="47"/>
        <v>-3.80440558928497</v>
      </c>
      <c r="N212" s="10">
        <f t="shared" si="61"/>
        <v>259.9880510838395</v>
      </c>
      <c r="O212" s="13">
        <f t="shared" si="48"/>
        <v>-0.4342210789093315</v>
      </c>
      <c r="P212" s="13">
        <f t="shared" si="50"/>
        <v>2.127498696564622</v>
      </c>
      <c r="Q212" s="13">
        <f t="shared" si="51"/>
        <v>0.43768213076251644</v>
      </c>
      <c r="R212" s="13">
        <f t="shared" si="54"/>
        <v>2.5651808273271386</v>
      </c>
      <c r="S212" s="13">
        <f t="shared" si="55"/>
        <v>0</v>
      </c>
    </row>
    <row r="213" spans="1:19" ht="12.75">
      <c r="A213">
        <f t="shared" si="56"/>
        <v>259</v>
      </c>
      <c r="B213" s="10">
        <f t="shared" si="57"/>
        <v>13.325</v>
      </c>
      <c r="C213" s="10">
        <f t="shared" si="58"/>
        <v>435.86</v>
      </c>
      <c r="E213">
        <f t="shared" si="59"/>
        <v>259</v>
      </c>
      <c r="G213" s="2">
        <f t="shared" si="60"/>
        <v>962.2065406515961</v>
      </c>
      <c r="I213" s="2">
        <f t="shared" si="53"/>
        <v>2310</v>
      </c>
      <c r="J213" s="13">
        <f t="shared" si="52"/>
        <v>-6.947057493093451</v>
      </c>
      <c r="K213" s="10">
        <f>MAX(D$8,K212+J212*I$44/VLOOKUP(K212,E$47:G$254,3,TRUE))</f>
        <v>280.82492967230786</v>
      </c>
      <c r="L213" s="13">
        <f t="shared" si="46"/>
        <v>9.530820974008648</v>
      </c>
      <c r="M213" s="10">
        <f t="shared" si="47"/>
        <v>-3.794179025991351</v>
      </c>
      <c r="N213" s="10">
        <f t="shared" si="61"/>
        <v>259.85712352948883</v>
      </c>
      <c r="O213" s="13">
        <f t="shared" si="48"/>
        <v>-0.43371646041873646</v>
      </c>
      <c r="P213" s="13">
        <f t="shared" si="50"/>
        <v>2.1427075891091953</v>
      </c>
      <c r="Q213" s="13">
        <f t="shared" si="51"/>
        <v>0.44105589180600174</v>
      </c>
      <c r="R213" s="13">
        <f t="shared" si="54"/>
        <v>2.5837634809151973</v>
      </c>
      <c r="S213" s="13">
        <f t="shared" si="55"/>
        <v>0</v>
      </c>
    </row>
    <row r="214" spans="1:19" ht="12.75">
      <c r="A214">
        <f t="shared" si="56"/>
        <v>260</v>
      </c>
      <c r="B214" s="10">
        <f t="shared" si="57"/>
        <v>13.3375</v>
      </c>
      <c r="C214" s="10">
        <f t="shared" si="58"/>
        <v>435.86</v>
      </c>
      <c r="E214">
        <f t="shared" si="59"/>
        <v>260</v>
      </c>
      <c r="G214" s="2">
        <f t="shared" si="60"/>
        <v>962.2065406515961</v>
      </c>
      <c r="I214" s="2">
        <f t="shared" si="53"/>
        <v>2325</v>
      </c>
      <c r="J214" s="13">
        <f t="shared" si="52"/>
        <v>-6.938640539037673</v>
      </c>
      <c r="K214" s="10">
        <f>MAX(D$8,K213+J213*I$44/VLOOKUP(K213,E$47:G$254,3,TRUE))</f>
        <v>280.7166308217037</v>
      </c>
      <c r="L214" s="13">
        <f t="shared" si="46"/>
        <v>9.540946773749939</v>
      </c>
      <c r="M214" s="10">
        <f t="shared" si="47"/>
        <v>-3.7840532262500606</v>
      </c>
      <c r="N214" s="10">
        <f t="shared" si="61"/>
        <v>259.7265479194538</v>
      </c>
      <c r="O214" s="13">
        <f t="shared" si="48"/>
        <v>-0.4331954024166862</v>
      </c>
      <c r="P214" s="13">
        <f t="shared" si="50"/>
        <v>2.15788063502965</v>
      </c>
      <c r="Q214" s="13">
        <f t="shared" si="51"/>
        <v>0.4444255996826162</v>
      </c>
      <c r="R214" s="13">
        <f t="shared" si="54"/>
        <v>2.6023062347122665</v>
      </c>
      <c r="S214" s="13">
        <f t="shared" si="55"/>
        <v>0</v>
      </c>
    </row>
    <row r="215" spans="1:19" ht="12.75">
      <c r="A215">
        <f t="shared" si="56"/>
        <v>261</v>
      </c>
      <c r="B215" s="10">
        <f t="shared" si="57"/>
        <v>13.35</v>
      </c>
      <c r="C215" s="10">
        <f t="shared" si="58"/>
        <v>435.86</v>
      </c>
      <c r="E215">
        <f t="shared" si="59"/>
        <v>261</v>
      </c>
      <c r="G215" s="2">
        <f t="shared" si="60"/>
        <v>962.2065406515961</v>
      </c>
      <c r="I215" s="2">
        <f t="shared" si="53"/>
        <v>2340</v>
      </c>
      <c r="J215" s="13">
        <f t="shared" si="52"/>
        <v>-6.93016481407339</v>
      </c>
      <c r="K215" s="10">
        <f>MAX(D$8,K214+J214*I$44/VLOOKUP(K214,E$47:G$254,3,TRUE))</f>
        <v>280.6084631844155</v>
      </c>
      <c r="L215" s="13">
        <f t="shared" si="46"/>
        <v>9.55097381746844</v>
      </c>
      <c r="M215" s="10">
        <f t="shared" si="47"/>
        <v>-3.774026182531559</v>
      </c>
      <c r="N215" s="10">
        <f t="shared" si="61"/>
        <v>259.5963207859849</v>
      </c>
      <c r="O215" s="13">
        <f t="shared" si="48"/>
        <v>-0.43267054915281733</v>
      </c>
      <c r="P215" s="13">
        <f t="shared" si="50"/>
        <v>2.1730177785249887</v>
      </c>
      <c r="Q215" s="13">
        <f t="shared" si="51"/>
        <v>0.44779122487006207</v>
      </c>
      <c r="R215" s="13">
        <f t="shared" si="54"/>
        <v>2.620809003395051</v>
      </c>
      <c r="S215" s="13">
        <f t="shared" si="55"/>
        <v>0</v>
      </c>
    </row>
    <row r="216" spans="1:19" ht="12.75">
      <c r="A216">
        <f t="shared" si="56"/>
        <v>262</v>
      </c>
      <c r="B216" s="10">
        <f t="shared" si="57"/>
        <v>13.3625</v>
      </c>
      <c r="C216" s="10">
        <f t="shared" si="58"/>
        <v>435.86</v>
      </c>
      <c r="E216">
        <f t="shared" si="59"/>
        <v>262</v>
      </c>
      <c r="G216" s="2">
        <f t="shared" si="60"/>
        <v>962.2065406515961</v>
      </c>
      <c r="I216" s="2">
        <f t="shared" si="53"/>
        <v>2355</v>
      </c>
      <c r="J216" s="13">
        <f t="shared" si="52"/>
        <v>-6.921632358812699</v>
      </c>
      <c r="K216" s="10">
        <f>MAX(D$8,K215+J215*I$44/VLOOKUP(K215,E$47:G$254,3,TRUE))</f>
        <v>280.5004276766328</v>
      </c>
      <c r="L216" s="13">
        <f t="shared" si="46"/>
        <v>9.560904066459788</v>
      </c>
      <c r="M216" s="10">
        <f t="shared" si="47"/>
        <v>-3.7640959335402115</v>
      </c>
      <c r="N216" s="10">
        <f t="shared" si="61"/>
        <v>259.46643873042126</v>
      </c>
      <c r="O216" s="13">
        <f t="shared" si="48"/>
        <v>-0.432142031130752</v>
      </c>
      <c r="P216" s="13">
        <f t="shared" si="50"/>
        <v>2.188118968785895</v>
      </c>
      <c r="Q216" s="13">
        <f t="shared" si="51"/>
        <v>0.4511527388611934</v>
      </c>
      <c r="R216" s="13">
        <f t="shared" si="54"/>
        <v>2.6392717076470884</v>
      </c>
      <c r="S216" s="13">
        <f t="shared" si="55"/>
        <v>0</v>
      </c>
    </row>
    <row r="217" spans="1:19" ht="12.75">
      <c r="A217">
        <f t="shared" si="56"/>
        <v>263</v>
      </c>
      <c r="B217" s="10">
        <f t="shared" si="57"/>
        <v>13.375</v>
      </c>
      <c r="C217" s="10">
        <f t="shared" si="58"/>
        <v>435.86</v>
      </c>
      <c r="E217">
        <f t="shared" si="59"/>
        <v>263</v>
      </c>
      <c r="G217" s="2">
        <f t="shared" si="60"/>
        <v>962.2065406515961</v>
      </c>
      <c r="I217" s="2">
        <f t="shared" si="53"/>
        <v>2370</v>
      </c>
      <c r="J217" s="13">
        <f t="shared" si="52"/>
        <v>-6.913045162888562</v>
      </c>
      <c r="K217" s="10">
        <f>MAX(D$8,K216+J216*I$44/VLOOKUP(K216,E$47:G$254,3,TRUE))</f>
        <v>280.39252518273383</v>
      </c>
      <c r="L217" s="13">
        <f t="shared" si="46"/>
        <v>9.570739436879308</v>
      </c>
      <c r="M217" s="10">
        <f t="shared" si="47"/>
        <v>-3.754260563120692</v>
      </c>
      <c r="N217" s="10">
        <f t="shared" si="61"/>
        <v>259.33689842159936</v>
      </c>
      <c r="O217" s="13">
        <f t="shared" si="48"/>
        <v>-0.4316099755958476</v>
      </c>
      <c r="P217" s="13">
        <f t="shared" si="50"/>
        <v>2.2031841598520754</v>
      </c>
      <c r="Q217" s="13">
        <f t="shared" si="51"/>
        <v>0.4545101141386709</v>
      </c>
      <c r="R217" s="13">
        <f t="shared" si="54"/>
        <v>2.6576942739907463</v>
      </c>
      <c r="S217" s="13">
        <f t="shared" si="55"/>
        <v>0</v>
      </c>
    </row>
    <row r="218" spans="1:19" ht="12.75">
      <c r="A218">
        <f t="shared" si="56"/>
        <v>264</v>
      </c>
      <c r="B218" s="10">
        <f t="shared" si="57"/>
        <v>13.3875</v>
      </c>
      <c r="C218" s="10">
        <f t="shared" si="58"/>
        <v>435.86</v>
      </c>
      <c r="E218">
        <f t="shared" si="59"/>
        <v>264</v>
      </c>
      <c r="G218" s="2">
        <f t="shared" si="60"/>
        <v>962.2065406515961</v>
      </c>
      <c r="I218" s="2">
        <f t="shared" si="53"/>
        <v>2385</v>
      </c>
      <c r="J218" s="13">
        <f t="shared" si="52"/>
        <v>-6.9044051661856205</v>
      </c>
      <c r="K218" s="10">
        <f>MAX(D$8,K217+J217*I$44/VLOOKUP(K217,E$47:G$254,3,TRUE))</f>
        <v>280.28475655608</v>
      </c>
      <c r="L218" s="13">
        <f t="shared" si="46"/>
        <v>9.58048180080921</v>
      </c>
      <c r="M218" s="10">
        <f t="shared" si="47"/>
        <v>-3.7445181991907894</v>
      </c>
      <c r="N218" s="10">
        <f t="shared" si="61"/>
        <v>259.20769659429976</v>
      </c>
      <c r="O218" s="13">
        <f t="shared" si="48"/>
        <v>-0.43107450661523217</v>
      </c>
      <c r="P218" s="13">
        <f t="shared" si="50"/>
        <v>2.2182133104733506</v>
      </c>
      <c r="Q218" s="13">
        <f t="shared" si="51"/>
        <v>0.4578633241502393</v>
      </c>
      <c r="R218" s="13">
        <f t="shared" si="54"/>
        <v>2.67607663462359</v>
      </c>
      <c r="S218" s="13">
        <f t="shared" si="55"/>
        <v>0</v>
      </c>
    </row>
    <row r="219" spans="1:19" ht="12.75">
      <c r="A219">
        <f t="shared" si="56"/>
        <v>265</v>
      </c>
      <c r="B219" s="10">
        <f t="shared" si="57"/>
        <v>13.4</v>
      </c>
      <c r="C219" s="10">
        <f t="shared" si="58"/>
        <v>435.86</v>
      </c>
      <c r="E219">
        <f t="shared" si="59"/>
        <v>265</v>
      </c>
      <c r="G219" s="2">
        <f t="shared" si="60"/>
        <v>962.2065406515961</v>
      </c>
      <c r="I219" s="2">
        <f t="shared" si="53"/>
        <v>2400</v>
      </c>
      <c r="J219" s="13">
        <f t="shared" si="52"/>
        <v>-6.895714260041774</v>
      </c>
      <c r="K219" s="10">
        <f>MAX(D$8,K218+J218*I$44/VLOOKUP(K218,E$47:G$254,3,TRUE))</f>
        <v>280.1771226197916</v>
      </c>
      <c r="L219" s="13">
        <f t="shared" si="46"/>
        <v>9.590132987300679</v>
      </c>
      <c r="M219" s="10">
        <f t="shared" si="47"/>
        <v>-3.73486701269932</v>
      </c>
      <c r="N219" s="10">
        <f t="shared" si="61"/>
        <v>259.0788300477301</v>
      </c>
      <c r="O219" s="13">
        <f t="shared" si="48"/>
        <v>-0.4305357451537475</v>
      </c>
      <c r="P219" s="13">
        <f t="shared" si="50"/>
        <v>2.2332063839743097</v>
      </c>
      <c r="Q219" s="13">
        <f t="shared" si="51"/>
        <v>0.46121234328459554</v>
      </c>
      <c r="R219" s="13">
        <f t="shared" si="54"/>
        <v>2.6944187272589053</v>
      </c>
      <c r="S219" s="13">
        <f t="shared" si="55"/>
        <v>0</v>
      </c>
    </row>
    <row r="220" spans="1:19" ht="12.75">
      <c r="A220">
        <f t="shared" si="56"/>
        <v>266</v>
      </c>
      <c r="B220" s="10">
        <f t="shared" si="57"/>
        <v>13.4125</v>
      </c>
      <c r="C220" s="10">
        <f t="shared" si="58"/>
        <v>435.86</v>
      </c>
      <c r="E220">
        <f t="shared" si="59"/>
        <v>266</v>
      </c>
      <c r="G220" s="2">
        <f t="shared" si="60"/>
        <v>962.2065406515961</v>
      </c>
      <c r="I220" s="2">
        <f t="shared" si="53"/>
        <v>2415</v>
      </c>
      <c r="J220" s="13">
        <f t="shared" si="52"/>
        <v>-6.886974288420728</v>
      </c>
      <c r="K220" s="10">
        <f>MAX(D$8,K219+J219*I$44/VLOOKUP(K219,E$47:G$254,3,TRUE))</f>
        <v>280.06962416750446</v>
      </c>
      <c r="L220" s="13">
        <f t="shared" si="46"/>
        <v>9.59969478339099</v>
      </c>
      <c r="M220" s="10">
        <f t="shared" si="47"/>
        <v>-3.7128052166090093</v>
      </c>
      <c r="N220" s="10">
        <f t="shared" si="61"/>
        <v>258.9502956440443</v>
      </c>
      <c r="O220" s="13">
        <f t="shared" si="48"/>
        <v>-0.42999380914852736</v>
      </c>
      <c r="P220" s="13">
        <f t="shared" si="50"/>
        <v>2.248163348122426</v>
      </c>
      <c r="Q220" s="13">
        <f t="shared" si="51"/>
        <v>0.4645571468478372</v>
      </c>
      <c r="R220" s="13">
        <f t="shared" si="54"/>
        <v>2.712720494970263</v>
      </c>
      <c r="S220" s="13">
        <f t="shared" si="55"/>
        <v>0</v>
      </c>
    </row>
    <row r="221" spans="1:19" ht="12.75">
      <c r="A221">
        <f t="shared" si="56"/>
        <v>267</v>
      </c>
      <c r="B221" s="10">
        <f t="shared" si="57"/>
        <v>13.425</v>
      </c>
      <c r="C221" s="10">
        <f t="shared" si="58"/>
        <v>435.86</v>
      </c>
      <c r="E221">
        <f t="shared" si="59"/>
        <v>267</v>
      </c>
      <c r="G221" s="2">
        <f t="shared" si="60"/>
        <v>962.2065406515961</v>
      </c>
      <c r="I221" s="2">
        <f t="shared" si="53"/>
        <v>2430</v>
      </c>
      <c r="J221" s="13">
        <f t="shared" si="52"/>
        <v>-6.877991510872487</v>
      </c>
      <c r="K221" s="10">
        <f>MAX(D$8,K220+J220*I$44/VLOOKUP(K220,E$47:G$254,3,TRUE))</f>
        <v>279.96226196410856</v>
      </c>
      <c r="L221" s="13">
        <f t="shared" si="46"/>
        <v>9.608973396912651</v>
      </c>
      <c r="M221" s="10">
        <f t="shared" si="47"/>
        <v>-3.703526603087349</v>
      </c>
      <c r="N221" s="10">
        <f t="shared" si="61"/>
        <v>258.82252049090073</v>
      </c>
      <c r="O221" s="13">
        <f t="shared" si="48"/>
        <v>-0.42944881358357634</v>
      </c>
      <c r="P221" s="13">
        <f t="shared" si="50"/>
        <v>2.2630841749996726</v>
      </c>
      <c r="Q221" s="13">
        <f t="shared" si="51"/>
        <v>0.4678977110404907</v>
      </c>
      <c r="R221" s="13">
        <f t="shared" si="54"/>
        <v>2.7309818860401633</v>
      </c>
      <c r="S221" s="13">
        <f t="shared" si="55"/>
        <v>0</v>
      </c>
    </row>
    <row r="222" spans="1:19" ht="12.75">
      <c r="A222">
        <f t="shared" si="56"/>
        <v>268</v>
      </c>
      <c r="B222" s="10">
        <f t="shared" si="57"/>
        <v>13.4375</v>
      </c>
      <c r="C222" s="10">
        <f t="shared" si="58"/>
        <v>435.86</v>
      </c>
      <c r="E222">
        <f t="shared" si="59"/>
        <v>268</v>
      </c>
      <c r="G222" s="2">
        <f t="shared" si="60"/>
        <v>962.2065406515961</v>
      </c>
      <c r="I222" s="2">
        <f t="shared" si="53"/>
        <v>2445</v>
      </c>
      <c r="J222" s="13">
        <f t="shared" si="52"/>
        <v>-6.86896818035266</v>
      </c>
      <c r="K222" s="10">
        <f>MAX(D$8,K221+J221*I$44/VLOOKUP(K221,E$47:G$254,3,TRUE))</f>
        <v>279.85503979474646</v>
      </c>
      <c r="L222" s="13">
        <f t="shared" si="46"/>
        <v>9.618170516409066</v>
      </c>
      <c r="M222" s="10">
        <f t="shared" si="47"/>
        <v>-3.694329483590934</v>
      </c>
      <c r="N222" s="10">
        <f t="shared" si="61"/>
        <v>258.6950646586465</v>
      </c>
      <c r="O222" s="13">
        <f t="shared" si="48"/>
        <v>-0.42888867744841264</v>
      </c>
      <c r="P222" s="13">
        <f t="shared" si="50"/>
        <v>2.277968417968181</v>
      </c>
      <c r="Q222" s="13">
        <f t="shared" si="51"/>
        <v>0.47123391808822507</v>
      </c>
      <c r="R222" s="13">
        <f t="shared" si="54"/>
        <v>2.749202336056406</v>
      </c>
      <c r="S222" s="13">
        <f t="shared" si="55"/>
        <v>0</v>
      </c>
    </row>
    <row r="223" spans="1:19" ht="12.75">
      <c r="A223">
        <f t="shared" si="56"/>
        <v>269</v>
      </c>
      <c r="B223" s="10">
        <f t="shared" si="57"/>
        <v>13.45</v>
      </c>
      <c r="C223" s="10">
        <f t="shared" si="58"/>
        <v>435.86</v>
      </c>
      <c r="E223">
        <f t="shared" si="59"/>
        <v>269</v>
      </c>
      <c r="G223" s="2">
        <f t="shared" si="60"/>
        <v>962.2065406515961</v>
      </c>
      <c r="I223" s="2">
        <f t="shared" si="53"/>
        <v>2460</v>
      </c>
      <c r="J223" s="13">
        <f t="shared" si="52"/>
        <v>-6.85990588619047</v>
      </c>
      <c r="K223" s="10">
        <f>MAX(D$8,K222+J222*I$44/VLOOKUP(K222,E$47:G$254,3,TRUE))</f>
        <v>279.74795829160524</v>
      </c>
      <c r="L223" s="13">
        <f t="shared" si="46"/>
        <v>9.627287704053472</v>
      </c>
      <c r="M223" s="10">
        <f t="shared" si="47"/>
        <v>-3.6852122959465277</v>
      </c>
      <c r="N223" s="10">
        <f t="shared" si="61"/>
        <v>258.5679253426876</v>
      </c>
      <c r="O223" s="13">
        <f t="shared" si="48"/>
        <v>-0.4283260125648667</v>
      </c>
      <c r="P223" s="13">
        <f t="shared" si="50"/>
        <v>2.292816069542401</v>
      </c>
      <c r="Q223" s="13">
        <f t="shared" si="51"/>
        <v>0.47456574832060217</v>
      </c>
      <c r="R223" s="13">
        <f t="shared" si="54"/>
        <v>2.767381817863003</v>
      </c>
      <c r="S223" s="13">
        <f t="shared" si="55"/>
        <v>0</v>
      </c>
    </row>
    <row r="224" spans="1:19" ht="12.75">
      <c r="A224">
        <f t="shared" si="56"/>
        <v>270</v>
      </c>
      <c r="B224" s="10">
        <f t="shared" si="57"/>
        <v>13.4625</v>
      </c>
      <c r="C224" s="10">
        <f t="shared" si="58"/>
        <v>435.86</v>
      </c>
      <c r="E224">
        <f t="shared" si="59"/>
        <v>270</v>
      </c>
      <c r="G224" s="2">
        <f t="shared" si="60"/>
        <v>962.2065406515961</v>
      </c>
      <c r="I224" s="2">
        <f t="shared" si="53"/>
        <v>2475</v>
      </c>
      <c r="J224" s="13">
        <f t="shared" si="52"/>
        <v>-6.8508061776090035</v>
      </c>
      <c r="K224" s="10">
        <f>MAX(D$8,K223+J223*I$44/VLOOKUP(K223,E$47:G$254,3,TRUE))</f>
        <v>279.6410180620957</v>
      </c>
      <c r="L224" s="13">
        <f t="shared" si="46"/>
        <v>9.636326486320078</v>
      </c>
      <c r="M224" s="10">
        <f t="shared" si="47"/>
        <v>-3.676173513679922</v>
      </c>
      <c r="N224" s="10">
        <f t="shared" si="61"/>
        <v>258.44109979219155</v>
      </c>
      <c r="O224" s="13">
        <f t="shared" si="48"/>
        <v>-0.42776091803807503</v>
      </c>
      <c r="P224" s="13">
        <f t="shared" si="50"/>
        <v>2.3076271258729792</v>
      </c>
      <c r="Q224" s="13">
        <f t="shared" si="51"/>
        <v>0.47789318283809556</v>
      </c>
      <c r="R224" s="13">
        <f t="shared" si="54"/>
        <v>2.785520308711075</v>
      </c>
      <c r="S224" s="13">
        <f t="shared" si="55"/>
        <v>0</v>
      </c>
    </row>
    <row r="225" spans="1:19" ht="12.75">
      <c r="A225">
        <f t="shared" si="56"/>
        <v>271</v>
      </c>
      <c r="B225" s="10">
        <f t="shared" si="57"/>
        <v>13.475</v>
      </c>
      <c r="C225" s="10">
        <f t="shared" si="58"/>
        <v>435.86</v>
      </c>
      <c r="E225">
        <f t="shared" si="59"/>
        <v>271</v>
      </c>
      <c r="G225" s="2">
        <f t="shared" si="60"/>
        <v>962.2065406515961</v>
      </c>
      <c r="I225" s="2">
        <f t="shared" si="53"/>
        <v>2490</v>
      </c>
      <c r="J225" s="13">
        <f t="shared" si="52"/>
        <v>-6.841670564694856</v>
      </c>
      <c r="K225" s="10">
        <f>MAX(D$8,K224+J224*I$44/VLOOKUP(K224,E$47:G$254,3,TRUE))</f>
        <v>279.5342196894776</v>
      </c>
      <c r="L225" s="13">
        <f t="shared" si="46"/>
        <v>9.645288354826494</v>
      </c>
      <c r="M225" s="10">
        <f t="shared" si="47"/>
        <v>-3.6672116451735057</v>
      </c>
      <c r="N225" s="10">
        <f t="shared" si="61"/>
        <v>258.3145853088593</v>
      </c>
      <c r="O225" s="13">
        <f t="shared" si="48"/>
        <v>-0.42719349047251853</v>
      </c>
      <c r="P225" s="13">
        <f t="shared" si="50"/>
        <v>2.3224015866389998</v>
      </c>
      <c r="Q225" s="13">
        <f t="shared" si="51"/>
        <v>0.48121620349263844</v>
      </c>
      <c r="R225" s="13">
        <f t="shared" si="54"/>
        <v>2.8036177901316384</v>
      </c>
      <c r="S225" s="13">
        <f t="shared" si="55"/>
        <v>0</v>
      </c>
    </row>
    <row r="226" spans="1:19" ht="12.75">
      <c r="A226">
        <f t="shared" si="56"/>
        <v>272</v>
      </c>
      <c r="B226" s="10">
        <f t="shared" si="57"/>
        <v>13.4875</v>
      </c>
      <c r="C226" s="10">
        <f t="shared" si="58"/>
        <v>435.86</v>
      </c>
      <c r="E226">
        <f t="shared" si="59"/>
        <v>272</v>
      </c>
      <c r="G226" s="2">
        <f t="shared" si="60"/>
        <v>962.2065406515961</v>
      </c>
      <c r="I226" s="2">
        <f t="shared" si="53"/>
        <v>2505</v>
      </c>
      <c r="J226" s="13">
        <f t="shared" si="52"/>
        <v>-6.832500519344798</v>
      </c>
      <c r="K226" s="10">
        <f>MAX(D$8,K225+J225*I$44/VLOOKUP(K225,E$47:G$254,3,TRUE))</f>
        <v>279.4275637334695</v>
      </c>
      <c r="L226" s="13">
        <f t="shared" si="46"/>
        <v>9.654174767156471</v>
      </c>
      <c r="M226" s="10">
        <f t="shared" si="47"/>
        <v>-3.658325232843529</v>
      </c>
      <c r="N226" s="10">
        <f t="shared" si="61"/>
        <v>258.1883792457253</v>
      </c>
      <c r="O226" s="13">
        <f t="shared" si="48"/>
        <v>-0.4266238240322764</v>
      </c>
      <c r="P226" s="13">
        <f t="shared" si="50"/>
        <v>2.337139454943033</v>
      </c>
      <c r="Q226" s="13">
        <f t="shared" si="51"/>
        <v>0.4845347928686405</v>
      </c>
      <c r="R226" s="13">
        <f t="shared" si="54"/>
        <v>2.8216742478116736</v>
      </c>
      <c r="S226" s="13">
        <f t="shared" si="55"/>
        <v>0</v>
      </c>
    </row>
    <row r="227" spans="1:19" ht="12.75">
      <c r="A227" s="14">
        <f t="shared" si="56"/>
        <v>273</v>
      </c>
      <c r="B227" s="14">
        <v>13.5</v>
      </c>
      <c r="C227" s="10">
        <f t="shared" si="58"/>
        <v>435.86</v>
      </c>
      <c r="E227" s="14">
        <f t="shared" si="59"/>
        <v>273</v>
      </c>
      <c r="G227" s="2">
        <f t="shared" si="60"/>
        <v>962.2065406515961</v>
      </c>
      <c r="I227" s="2">
        <f t="shared" si="53"/>
        <v>2520</v>
      </c>
      <c r="J227" s="13">
        <f t="shared" si="52"/>
        <v>-6.823297476189535</v>
      </c>
      <c r="K227" s="10">
        <f>MAX(D$8,K226+J226*I$44/VLOOKUP(K226,E$47:G$254,3,TRUE))</f>
        <v>279.32105073084455</v>
      </c>
      <c r="L227" s="13">
        <f t="shared" si="46"/>
        <v>9.66298714766287</v>
      </c>
      <c r="M227" s="10">
        <f t="shared" si="47"/>
        <v>-3.6495128523371303</v>
      </c>
      <c r="N227" s="10">
        <f t="shared" si="61"/>
        <v>258.06247900598623</v>
      </c>
      <c r="O227" s="13">
        <f t="shared" si="48"/>
        <v>-0.4260520104999159</v>
      </c>
      <c r="P227" s="13">
        <f t="shared" si="50"/>
        <v>2.351840737208872</v>
      </c>
      <c r="Q227" s="13">
        <f t="shared" si="51"/>
        <v>0.48784893426446263</v>
      </c>
      <c r="R227" s="13">
        <f t="shared" si="54"/>
        <v>2.8396896714733346</v>
      </c>
      <c r="S227" s="13">
        <f t="shared" si="55"/>
        <v>0</v>
      </c>
    </row>
    <row r="228" spans="1:19" ht="12.75">
      <c r="A228">
        <f t="shared" si="56"/>
        <v>274</v>
      </c>
      <c r="B228" s="10">
        <f>(A228-A$227)/(A$247-A$227)*(B$247-B$227)+B$227</f>
        <v>13.55</v>
      </c>
      <c r="C228" s="10">
        <f t="shared" si="58"/>
        <v>435.86</v>
      </c>
      <c r="E228">
        <f t="shared" si="59"/>
        <v>274</v>
      </c>
      <c r="G228" s="2">
        <f t="shared" si="60"/>
        <v>962.2065406515961</v>
      </c>
      <c r="I228" s="2">
        <f t="shared" si="53"/>
        <v>2535</v>
      </c>
      <c r="J228" s="13">
        <f t="shared" si="52"/>
        <v>-6.814062833495203</v>
      </c>
      <c r="K228" s="10">
        <f>MAX(D$8,K227+J227*I$44/VLOOKUP(K227,E$47:G$254,3,TRUE))</f>
        <v>279.21468119601104</v>
      </c>
      <c r="L228" s="13">
        <f t="shared" si="46"/>
        <v>9.671726888251518</v>
      </c>
      <c r="M228" s="10">
        <f t="shared" si="47"/>
        <v>-3.6282731117484825</v>
      </c>
      <c r="N228" s="10">
        <f t="shared" si="61"/>
        <v>257.9368820418577</v>
      </c>
      <c r="O228" s="13">
        <f t="shared" si="48"/>
        <v>-0.4254781393340181</v>
      </c>
      <c r="P228" s="13">
        <f t="shared" si="50"/>
        <v>2.3665054430819756</v>
      </c>
      <c r="Q228" s="13">
        <f t="shared" si="51"/>
        <v>0.49115861167433966</v>
      </c>
      <c r="R228" s="13">
        <f t="shared" si="54"/>
        <v>2.8576640547563152</v>
      </c>
      <c r="S228" s="13">
        <f t="shared" si="55"/>
        <v>0</v>
      </c>
    </row>
    <row r="229" spans="1:19" ht="12.75">
      <c r="A229">
        <f t="shared" si="56"/>
        <v>275</v>
      </c>
      <c r="B229" s="10">
        <f aca="true" t="shared" si="62" ref="B229:B246">(A229-A$227)/(A$247-A$227)*(B$247-B$227)+B$227</f>
        <v>13.6</v>
      </c>
      <c r="C229" s="10">
        <f t="shared" si="58"/>
        <v>435.86</v>
      </c>
      <c r="E229">
        <f t="shared" si="59"/>
        <v>275</v>
      </c>
      <c r="G229" s="2">
        <f t="shared" si="60"/>
        <v>962.2065406515961</v>
      </c>
      <c r="I229" s="2">
        <f t="shared" si="53"/>
        <v>2550</v>
      </c>
      <c r="J229" s="13">
        <f t="shared" si="52"/>
        <v>-6.8046024158596445</v>
      </c>
      <c r="K229" s="10">
        <f>MAX(D$8,K228+J228*I$44/VLOOKUP(K228,E$47:G$254,3,TRUE))</f>
        <v>279.1084556215796</v>
      </c>
      <c r="L229" s="13">
        <f t="shared" si="46"/>
        <v>9.680199810962877</v>
      </c>
      <c r="M229" s="10">
        <f t="shared" si="47"/>
        <v>-3.6198001890371234</v>
      </c>
      <c r="N229" s="10">
        <f t="shared" si="61"/>
        <v>257.81201603746126</v>
      </c>
      <c r="O229" s="13">
        <f t="shared" si="48"/>
        <v>-0.4249022977257937</v>
      </c>
      <c r="P229" s="13">
        <f t="shared" si="50"/>
        <v>2.38113358533249</v>
      </c>
      <c r="Q229" s="13">
        <f t="shared" si="51"/>
        <v>0.4944638097707427</v>
      </c>
      <c r="R229" s="13">
        <f t="shared" si="54"/>
        <v>2.8755973951032328</v>
      </c>
      <c r="S229" s="13">
        <f t="shared" si="55"/>
        <v>0</v>
      </c>
    </row>
    <row r="230" spans="1:19" ht="12.75">
      <c r="A230">
        <f t="shared" si="56"/>
        <v>276</v>
      </c>
      <c r="B230" s="10">
        <f t="shared" si="62"/>
        <v>13.65</v>
      </c>
      <c r="C230" s="10">
        <f t="shared" si="58"/>
        <v>435.86</v>
      </c>
      <c r="E230">
        <f t="shared" si="59"/>
        <v>276</v>
      </c>
      <c r="G230" s="2">
        <f t="shared" si="60"/>
        <v>962.2065406515961</v>
      </c>
      <c r="I230" s="2">
        <f t="shared" si="53"/>
        <v>2565</v>
      </c>
      <c r="J230" s="13">
        <f t="shared" si="52"/>
        <v>-6.795118047919476</v>
      </c>
      <c r="K230" s="10">
        <f>MAX(D$8,K229+J229*I$44/VLOOKUP(K229,E$47:G$254,3,TRUE))</f>
        <v>279.0023775271938</v>
      </c>
      <c r="L230" s="13">
        <f t="shared" si="46"/>
        <v>9.68860722766524</v>
      </c>
      <c r="M230" s="10">
        <f t="shared" si="47"/>
        <v>-3.61139277233476</v>
      </c>
      <c r="N230" s="10">
        <f t="shared" si="61"/>
        <v>257.68744162633027</v>
      </c>
      <c r="O230" s="13">
        <f t="shared" si="48"/>
        <v>-0.4243123775431741</v>
      </c>
      <c r="P230" s="13">
        <f t="shared" si="50"/>
        <v>2.3957247607054506</v>
      </c>
      <c r="Q230" s="13">
        <f t="shared" si="51"/>
        <v>0.4977644190403141</v>
      </c>
      <c r="R230" s="13">
        <f t="shared" si="54"/>
        <v>2.8934891797457647</v>
      </c>
      <c r="S230" s="13">
        <f t="shared" si="55"/>
        <v>0</v>
      </c>
    </row>
    <row r="231" spans="1:19" ht="12.75">
      <c r="A231">
        <f t="shared" si="56"/>
        <v>277</v>
      </c>
      <c r="B231" s="10">
        <f t="shared" si="62"/>
        <v>13.7</v>
      </c>
      <c r="C231" s="10">
        <f t="shared" si="58"/>
        <v>435.86</v>
      </c>
      <c r="E231">
        <f t="shared" si="59"/>
        <v>277</v>
      </c>
      <c r="G231" s="2">
        <f t="shared" si="60"/>
        <v>962.2065406515961</v>
      </c>
      <c r="I231" s="2">
        <f t="shared" si="53"/>
        <v>2580</v>
      </c>
      <c r="J231" s="13">
        <f t="shared" si="52"/>
        <v>-6.785610904933417</v>
      </c>
      <c r="K231" s="10">
        <f>MAX(D$8,K230+J230*I$44/VLOOKUP(K230,E$47:G$254,3,TRUE))</f>
        <v>278.896447286219</v>
      </c>
      <c r="L231" s="13">
        <f t="shared" si="46"/>
        <v>9.696950332784203</v>
      </c>
      <c r="M231" s="10">
        <f t="shared" si="47"/>
        <v>-3.6030496672157977</v>
      </c>
      <c r="N231" s="10">
        <f t="shared" si="61"/>
        <v>257.5631565540937</v>
      </c>
      <c r="O231" s="13">
        <f t="shared" si="48"/>
        <v>-0.4237209638993136</v>
      </c>
      <c r="P231" s="13">
        <f t="shared" si="50"/>
        <v>2.4102789999849565</v>
      </c>
      <c r="Q231" s="13">
        <f t="shared" si="51"/>
        <v>0.5010604278658297</v>
      </c>
      <c r="R231" s="13">
        <f t="shared" si="54"/>
        <v>2.9113394278507863</v>
      </c>
      <c r="S231" s="13">
        <f t="shared" si="55"/>
        <v>0</v>
      </c>
    </row>
    <row r="232" spans="1:19" ht="12.75">
      <c r="A232">
        <f t="shared" si="56"/>
        <v>278</v>
      </c>
      <c r="B232" s="10">
        <f t="shared" si="62"/>
        <v>13.75</v>
      </c>
      <c r="C232" s="10">
        <f t="shared" si="58"/>
        <v>435.86</v>
      </c>
      <c r="E232">
        <f t="shared" si="59"/>
        <v>278</v>
      </c>
      <c r="G232" s="2">
        <f t="shared" si="60"/>
        <v>962.2065406515961</v>
      </c>
      <c r="I232" s="2">
        <f t="shared" si="53"/>
        <v>2595</v>
      </c>
      <c r="J232" s="13">
        <f t="shared" si="52"/>
        <v>-6.776082132038204</v>
      </c>
      <c r="K232" s="10">
        <f>MAX(D$8,K231+J231*I$44/VLOOKUP(K231,E$47:G$254,3,TRUE))</f>
        <v>278.79066525369916</v>
      </c>
      <c r="L232" s="13">
        <f t="shared" si="46"/>
        <v>9.705230293733031</v>
      </c>
      <c r="M232" s="10">
        <f t="shared" si="47"/>
        <v>-3.5947697062669697</v>
      </c>
      <c r="N232" s="10">
        <f t="shared" si="61"/>
        <v>257.4391586074865</v>
      </c>
      <c r="O232" s="13">
        <f t="shared" si="48"/>
        <v>-0.4231281300792489</v>
      </c>
      <c r="P232" s="13">
        <f t="shared" si="50"/>
        <v>2.4247963364946976</v>
      </c>
      <c r="Q232" s="13">
        <f t="shared" si="51"/>
        <v>0.5043518252001294</v>
      </c>
      <c r="R232" s="13">
        <f t="shared" si="54"/>
        <v>2.929148161694827</v>
      </c>
      <c r="S232" s="13">
        <f t="shared" si="55"/>
        <v>0</v>
      </c>
    </row>
    <row r="233" spans="1:19" ht="12.75">
      <c r="A233">
        <f t="shared" si="56"/>
        <v>279</v>
      </c>
      <c r="B233" s="10">
        <f t="shared" si="62"/>
        <v>13.8</v>
      </c>
      <c r="C233" s="10">
        <f t="shared" si="58"/>
        <v>435.86</v>
      </c>
      <c r="E233">
        <f t="shared" si="59"/>
        <v>279</v>
      </c>
      <c r="G233" s="2">
        <f t="shared" si="60"/>
        <v>962.2065406515961</v>
      </c>
      <c r="I233" s="2">
        <f t="shared" si="53"/>
        <v>2610</v>
      </c>
      <c r="J233" s="13">
        <f t="shared" si="52"/>
        <v>-6.766532844978599</v>
      </c>
      <c r="K233" s="10">
        <f>MAX(D$8,K232+J232*I$44/VLOOKUP(K232,E$47:G$254,3,TRUE))</f>
        <v>278.6850317668266</v>
      </c>
      <c r="L233" s="13">
        <f t="shared" si="46"/>
        <v>9.71344825154866</v>
      </c>
      <c r="M233" s="10">
        <f t="shared" si="47"/>
        <v>-3.58655174845134</v>
      </c>
      <c r="N233" s="10">
        <f t="shared" si="61"/>
        <v>257.31544561341957</v>
      </c>
      <c r="O233" s="13">
        <f t="shared" si="48"/>
        <v>-0.4225339474901375</v>
      </c>
      <c r="P233" s="13">
        <f t="shared" si="50"/>
        <v>2.4392768060185515</v>
      </c>
      <c r="Q233" s="13">
        <f t="shared" si="51"/>
        <v>0.5076386005515099</v>
      </c>
      <c r="R233" s="13">
        <f t="shared" si="54"/>
        <v>2.9469154065700613</v>
      </c>
      <c r="S233" s="13">
        <f t="shared" si="55"/>
        <v>0</v>
      </c>
    </row>
    <row r="234" spans="1:19" ht="12.75">
      <c r="A234">
        <f t="shared" si="56"/>
        <v>280</v>
      </c>
      <c r="B234" s="10">
        <f t="shared" si="62"/>
        <v>13.85</v>
      </c>
      <c r="C234" s="10">
        <f t="shared" si="58"/>
        <v>435.86</v>
      </c>
      <c r="E234">
        <f t="shared" si="59"/>
        <v>280</v>
      </c>
      <c r="G234" s="2">
        <f t="shared" si="60"/>
        <v>962.2065406515961</v>
      </c>
      <c r="I234" s="2">
        <f t="shared" si="53"/>
        <v>2625</v>
      </c>
      <c r="J234" s="13">
        <f t="shared" si="52"/>
        <v>-6.756964130819911</v>
      </c>
      <c r="K234" s="10">
        <f>MAX(D$8,K233+J233*I$44/VLOOKUP(K233,E$47:G$254,3,TRUE))</f>
        <v>278.57954714540017</v>
      </c>
      <c r="L234" s="13">
        <f t="shared" si="46"/>
        <v>9.721605321512563</v>
      </c>
      <c r="M234" s="10">
        <f t="shared" si="47"/>
        <v>-3.578394678487438</v>
      </c>
      <c r="N234" s="10">
        <f t="shared" si="61"/>
        <v>257.19201543807253</v>
      </c>
      <c r="O234" s="13">
        <f t="shared" si="48"/>
        <v>-0.42193848570582304</v>
      </c>
      <c r="P234" s="13">
        <f t="shared" si="50"/>
        <v>2.4537204467231875</v>
      </c>
      <c r="Q234" s="13">
        <f t="shared" si="51"/>
        <v>0.5109207439694635</v>
      </c>
      <c r="R234" s="13">
        <f t="shared" si="54"/>
        <v>2.964641190692651</v>
      </c>
      <c r="S234" s="13">
        <f t="shared" si="55"/>
        <v>0</v>
      </c>
    </row>
    <row r="235" spans="1:19" ht="12.75">
      <c r="A235">
        <f t="shared" si="56"/>
        <v>281</v>
      </c>
      <c r="B235" s="10">
        <f t="shared" si="62"/>
        <v>13.9</v>
      </c>
      <c r="C235" s="10">
        <f t="shared" si="58"/>
        <v>435.86</v>
      </c>
      <c r="E235">
        <f t="shared" si="59"/>
        <v>281</v>
      </c>
      <c r="G235" s="2">
        <f t="shared" si="60"/>
        <v>962.2065406515961</v>
      </c>
      <c r="I235" s="2">
        <f t="shared" si="53"/>
        <v>2640</v>
      </c>
      <c r="J235" s="13">
        <f t="shared" si="52"/>
        <v>-6.747377048643347</v>
      </c>
      <c r="K235" s="10">
        <f>MAX(D$8,K234+J234*I$44/VLOOKUP(K234,E$47:G$254,3,TRUE))</f>
        <v>278.47421169227215</v>
      </c>
      <c r="L235" s="13">
        <f t="shared" si="46"/>
        <v>9.729702593756919</v>
      </c>
      <c r="M235" s="10">
        <f t="shared" si="47"/>
        <v>-3.570297406243082</v>
      </c>
      <c r="N235" s="10">
        <f t="shared" si="61"/>
        <v>257.0688659860069</v>
      </c>
      <c r="O235" s="13">
        <f t="shared" si="48"/>
        <v>-0.42134181251208247</v>
      </c>
      <c r="P235" s="13">
        <f t="shared" si="50"/>
        <v>2.4681272990828016</v>
      </c>
      <c r="Q235" s="13">
        <f t="shared" si="51"/>
        <v>0.5141982460307695</v>
      </c>
      <c r="R235" s="13">
        <f t="shared" si="54"/>
        <v>2.982325545113571</v>
      </c>
      <c r="S235" s="13">
        <f t="shared" si="55"/>
        <v>0</v>
      </c>
    </row>
    <row r="236" spans="1:19" ht="12.75">
      <c r="A236">
        <f t="shared" si="56"/>
        <v>282</v>
      </c>
      <c r="B236" s="10">
        <f t="shared" si="62"/>
        <v>13.95</v>
      </c>
      <c r="C236" s="10">
        <f t="shared" si="58"/>
        <v>435.86</v>
      </c>
      <c r="E236">
        <f t="shared" si="59"/>
        <v>282</v>
      </c>
      <c r="G236" s="2">
        <f t="shared" si="60"/>
        <v>962.2065406515961</v>
      </c>
      <c r="I236" s="2">
        <f t="shared" si="53"/>
        <v>2655</v>
      </c>
      <c r="J236" s="13">
        <f t="shared" si="52"/>
        <v>-6.737772630224475</v>
      </c>
      <c r="K236" s="10">
        <f>MAX(D$8,K235+J235*I$44/VLOOKUP(K235,E$47:G$254,3,TRUE))</f>
        <v>278.36902569378464</v>
      </c>
      <c r="L236" s="13">
        <f t="shared" si="46"/>
        <v>9.737741133856186</v>
      </c>
      <c r="M236" s="10">
        <f t="shared" si="47"/>
        <v>-3.5497588661438133</v>
      </c>
      <c r="N236" s="10">
        <f t="shared" si="61"/>
        <v>256.945995199301</v>
      </c>
      <c r="O236" s="13">
        <f t="shared" si="48"/>
        <v>-0.4207439939500546</v>
      </c>
      <c r="P236" s="13">
        <f t="shared" si="50"/>
        <v>2.482497405805789</v>
      </c>
      <c r="Q236" s="13">
        <f t="shared" si="51"/>
        <v>0.517471097825923</v>
      </c>
      <c r="R236" s="13">
        <f t="shared" si="54"/>
        <v>2.999968503631712</v>
      </c>
      <c r="S236" s="13">
        <f t="shared" si="55"/>
        <v>0</v>
      </c>
    </row>
    <row r="237" spans="1:19" ht="12.75">
      <c r="A237">
        <f t="shared" si="56"/>
        <v>283</v>
      </c>
      <c r="B237" s="10">
        <f t="shared" si="62"/>
        <v>14</v>
      </c>
      <c r="C237" s="10">
        <f t="shared" si="58"/>
        <v>435.86</v>
      </c>
      <c r="E237">
        <f t="shared" si="59"/>
        <v>283</v>
      </c>
      <c r="G237" s="2">
        <f t="shared" si="60"/>
        <v>962.2065406515961</v>
      </c>
      <c r="I237" s="2">
        <f t="shared" si="53"/>
        <v>2670</v>
      </c>
      <c r="J237" s="13">
        <f t="shared" si="52"/>
        <v>-6.727956342512092</v>
      </c>
      <c r="K237" s="10">
        <f>MAX(D$8,K236+J236*I$44/VLOOKUP(K236,E$47:G$254,3,TRUE))</f>
        <v>278.2639894201953</v>
      </c>
      <c r="L237" s="13">
        <f t="shared" si="46"/>
        <v>9.74552644522129</v>
      </c>
      <c r="M237" s="10">
        <f t="shared" si="47"/>
        <v>-3.541973554778709</v>
      </c>
      <c r="N237" s="10">
        <f t="shared" si="61"/>
        <v>256.82383124070844</v>
      </c>
      <c r="O237" s="13">
        <f t="shared" si="48"/>
        <v>-0.42014509435739456</v>
      </c>
      <c r="P237" s="13">
        <f t="shared" si="50"/>
        <v>2.496830811763314</v>
      </c>
      <c r="Q237" s="13">
        <f t="shared" si="51"/>
        <v>0.5207392909458842</v>
      </c>
      <c r="R237" s="13">
        <f t="shared" si="54"/>
        <v>3.017570102709198</v>
      </c>
      <c r="S237" s="13">
        <f t="shared" si="55"/>
        <v>0</v>
      </c>
    </row>
    <row r="238" spans="1:19" ht="12.75">
      <c r="A238">
        <f t="shared" si="56"/>
        <v>284</v>
      </c>
      <c r="B238" s="10">
        <f t="shared" si="62"/>
        <v>14.05</v>
      </c>
      <c r="C238" s="10">
        <f t="shared" si="58"/>
        <v>435.86</v>
      </c>
      <c r="E238">
        <f t="shared" si="59"/>
        <v>284</v>
      </c>
      <c r="G238" s="2">
        <f t="shared" si="60"/>
        <v>962.2065406515961</v>
      </c>
      <c r="I238" s="2">
        <f t="shared" si="53"/>
        <v>2685</v>
      </c>
      <c r="J238" s="13">
        <f t="shared" si="52"/>
        <v>-6.718129657334552</v>
      </c>
      <c r="K238" s="10">
        <f>MAX(D$8,K237+J237*I$44/VLOOKUP(K237,E$47:G$254,3,TRUE))</f>
        <v>278.1591061743702</v>
      </c>
      <c r="L238" s="13">
        <f t="shared" si="46"/>
        <v>9.753259528609574</v>
      </c>
      <c r="M238" s="10">
        <f t="shared" si="47"/>
        <v>-3.534240471390426</v>
      </c>
      <c r="N238" s="10">
        <f t="shared" si="61"/>
        <v>256.70193521142915</v>
      </c>
      <c r="O238" s="13">
        <f t="shared" si="48"/>
        <v>-0.4195329833003143</v>
      </c>
      <c r="P238" s="13">
        <f t="shared" si="50"/>
        <v>2.511127148652716</v>
      </c>
      <c r="Q238" s="13">
        <f t="shared" si="51"/>
        <v>0.5240027226223054</v>
      </c>
      <c r="R238" s="13">
        <f t="shared" si="54"/>
        <v>3.0351298712750214</v>
      </c>
      <c r="S238" s="13">
        <f t="shared" si="55"/>
        <v>0</v>
      </c>
    </row>
    <row r="239" spans="1:19" ht="12.75">
      <c r="A239">
        <f t="shared" si="56"/>
        <v>285</v>
      </c>
      <c r="B239" s="10">
        <f t="shared" si="62"/>
        <v>14.1</v>
      </c>
      <c r="C239" s="10">
        <f t="shared" si="58"/>
        <v>435.86</v>
      </c>
      <c r="E239">
        <f t="shared" si="59"/>
        <v>285</v>
      </c>
      <c r="G239" s="2">
        <f t="shared" si="60"/>
        <v>962.2065406515961</v>
      </c>
      <c r="I239" s="2">
        <f t="shared" si="53"/>
        <v>2700</v>
      </c>
      <c r="J239" s="13">
        <f t="shared" si="52"/>
        <v>-6.7082934095097375</v>
      </c>
      <c r="K239" s="10">
        <f>MAX(D$8,K238+J238*I$44/VLOOKUP(K238,E$47:G$254,3,TRUE))</f>
        <v>278.0543761183972</v>
      </c>
      <c r="L239" s="13">
        <f aca="true" t="shared" si="63" ref="L239:L302">(K239-N239)/D$12</f>
        <v>9.760941274702422</v>
      </c>
      <c r="M239" s="10">
        <f t="shared" si="47"/>
        <v>-3.526558725297578</v>
      </c>
      <c r="N239" s="10">
        <f t="shared" si="61"/>
        <v>256.5803053140519</v>
      </c>
      <c r="O239" s="13">
        <f t="shared" si="48"/>
        <v>-0.41892022389197336</v>
      </c>
      <c r="P239" s="13">
        <f t="shared" si="50"/>
        <v>2.525386477380844</v>
      </c>
      <c r="Q239" s="13">
        <f t="shared" si="51"/>
        <v>0.5272613878118404</v>
      </c>
      <c r="R239" s="13">
        <f t="shared" si="54"/>
        <v>3.052647865192684</v>
      </c>
      <c r="S239" s="13">
        <f t="shared" si="55"/>
        <v>0</v>
      </c>
    </row>
    <row r="240" spans="1:19" ht="12.75">
      <c r="A240">
        <f t="shared" si="56"/>
        <v>286</v>
      </c>
      <c r="B240" s="10">
        <f t="shared" si="62"/>
        <v>14.15</v>
      </c>
      <c r="C240" s="10">
        <f t="shared" si="58"/>
        <v>435.86</v>
      </c>
      <c r="E240">
        <f t="shared" si="59"/>
        <v>286</v>
      </c>
      <c r="G240" s="2">
        <f t="shared" si="60"/>
        <v>962.2065406515961</v>
      </c>
      <c r="I240" s="2">
        <f t="shared" si="53"/>
        <v>2715</v>
      </c>
      <c r="J240" s="13">
        <f t="shared" si="52"/>
        <v>-6.698448411948063</v>
      </c>
      <c r="K240" s="10">
        <f>MAX(D$8,K239+J239*I$44/VLOOKUP(K239,E$47:G$254,3,TRUE))</f>
        <v>277.94979940135005</v>
      </c>
      <c r="L240" s="13">
        <f t="shared" si="63"/>
        <v>9.768572554332748</v>
      </c>
      <c r="M240" s="10">
        <f t="shared" si="47"/>
        <v>-3.518927445667252</v>
      </c>
      <c r="N240" s="10">
        <f t="shared" si="61"/>
        <v>256.458939781818</v>
      </c>
      <c r="O240" s="13">
        <f t="shared" si="48"/>
        <v>-0.41830686818866525</v>
      </c>
      <c r="P240" s="13">
        <f t="shared" si="50"/>
        <v>2.5396088605086096</v>
      </c>
      <c r="Q240" s="13">
        <f t="shared" si="51"/>
        <v>0.5305152818760748</v>
      </c>
      <c r="R240" s="13">
        <f t="shared" si="54"/>
        <v>3.0701241423846843</v>
      </c>
      <c r="S240" s="13">
        <f t="shared" si="55"/>
        <v>0</v>
      </c>
    </row>
    <row r="241" spans="1:19" ht="12.75">
      <c r="A241">
        <f t="shared" si="56"/>
        <v>287</v>
      </c>
      <c r="B241" s="10">
        <f t="shared" si="62"/>
        <v>14.2</v>
      </c>
      <c r="C241" s="10">
        <f t="shared" si="58"/>
        <v>435.86</v>
      </c>
      <c r="E241">
        <f t="shared" si="59"/>
        <v>287</v>
      </c>
      <c r="G241" s="2">
        <f t="shared" si="60"/>
        <v>962.2065406515961</v>
      </c>
      <c r="I241" s="2">
        <f t="shared" si="53"/>
        <v>2730</v>
      </c>
      <c r="J241" s="13">
        <f t="shared" si="52"/>
        <v>-6.688595456185226</v>
      </c>
      <c r="K241" s="10">
        <f>MAX(D$8,K240+J240*I$44/VLOOKUP(K240,E$47:G$254,3,TRUE))</f>
        <v>277.84537615962984</v>
      </c>
      <c r="L241" s="13">
        <f t="shared" si="63"/>
        <v>9.776154218950703</v>
      </c>
      <c r="M241" s="10">
        <f aca="true" t="shared" si="64" ref="M241:M304">L241-VLOOKUP(N241,A$47:C$254,2,TRUE)</f>
        <v>-3.5113457810492967</v>
      </c>
      <c r="N241" s="10">
        <f t="shared" si="61"/>
        <v>256.3378368779383</v>
      </c>
      <c r="O241" s="13">
        <f aca="true" t="shared" si="65" ref="O241:O304">(K241-K240)/(I241-I240)*60</f>
        <v>-0.4176929668808498</v>
      </c>
      <c r="P241" s="13">
        <f t="shared" si="50"/>
        <v>2.5537943621945765</v>
      </c>
      <c r="Q241" s="13">
        <f t="shared" si="51"/>
        <v>0.533764400570901</v>
      </c>
      <c r="R241" s="13">
        <f t="shared" si="54"/>
        <v>3.0875587627654775</v>
      </c>
      <c r="S241" s="13">
        <f t="shared" si="55"/>
        <v>0</v>
      </c>
    </row>
    <row r="242" spans="1:19" ht="12.75">
      <c r="A242">
        <f t="shared" si="56"/>
        <v>288</v>
      </c>
      <c r="B242" s="10">
        <f t="shared" si="62"/>
        <v>14.25</v>
      </c>
      <c r="C242" s="10">
        <f t="shared" si="58"/>
        <v>435.86</v>
      </c>
      <c r="E242">
        <f t="shared" si="59"/>
        <v>288</v>
      </c>
      <c r="G242" s="2">
        <f t="shared" si="60"/>
        <v>962.2065406515961</v>
      </c>
      <c r="I242" s="2">
        <f t="shared" si="53"/>
        <v>2745</v>
      </c>
      <c r="J242" s="13">
        <f t="shared" si="52"/>
        <v>-6.678735312902127</v>
      </c>
      <c r="K242" s="10">
        <f>MAX(D$8,K241+J241*I$44/VLOOKUP(K241,E$47:G$254,3,TRUE))</f>
        <v>277.7411065172983</v>
      </c>
      <c r="L242" s="13">
        <f t="shared" si="63"/>
        <v>9.783687101078312</v>
      </c>
      <c r="M242" s="10">
        <f t="shared" si="64"/>
        <v>-3.5038128989216872</v>
      </c>
      <c r="N242" s="10">
        <f t="shared" si="61"/>
        <v>256.216994894926</v>
      </c>
      <c r="O242" s="13">
        <f t="shared" si="65"/>
        <v>-0.4170785693261223</v>
      </c>
      <c r="P242" s="13">
        <f t="shared" si="50"/>
        <v>2.567943048140034</v>
      </c>
      <c r="Q242" s="13">
        <f t="shared" si="51"/>
        <v>0.5370087400361511</v>
      </c>
      <c r="R242" s="13">
        <f t="shared" si="54"/>
        <v>3.104951788176185</v>
      </c>
      <c r="S242" s="13">
        <f t="shared" si="55"/>
        <v>0</v>
      </c>
    </row>
    <row r="243" spans="1:19" ht="12.75">
      <c r="A243">
        <f t="shared" si="56"/>
        <v>289</v>
      </c>
      <c r="B243" s="10">
        <f t="shared" si="62"/>
        <v>14.3</v>
      </c>
      <c r="C243" s="10">
        <f t="shared" si="58"/>
        <v>435.86</v>
      </c>
      <c r="E243">
        <f t="shared" si="59"/>
        <v>289</v>
      </c>
      <c r="G243" s="2">
        <f t="shared" si="60"/>
        <v>962.2065406515961</v>
      </c>
      <c r="I243" s="2">
        <f t="shared" si="53"/>
        <v>2760</v>
      </c>
      <c r="J243" s="13">
        <f t="shared" si="52"/>
        <v>-6.668868732432454</v>
      </c>
      <c r="K243" s="10">
        <f>MAX(D$8,K242+J242*I$44/VLOOKUP(K242,E$47:G$254,3,TRUE))</f>
        <v>277.636990586403</v>
      </c>
      <c r="L243" s="13">
        <f t="shared" si="63"/>
        <v>9.791172014753457</v>
      </c>
      <c r="M243" s="10">
        <f t="shared" si="64"/>
        <v>-3.496327985246543</v>
      </c>
      <c r="N243" s="10">
        <f t="shared" si="61"/>
        <v>256.0964121539454</v>
      </c>
      <c r="O243" s="13">
        <f t="shared" si="65"/>
        <v>-0.41646372358127337</v>
      </c>
      <c r="P243" s="13">
        <f t="shared" si="50"/>
        <v>2.582054985535526</v>
      </c>
      <c r="Q243" s="13">
        <f t="shared" si="51"/>
        <v>0.5402482967854771</v>
      </c>
      <c r="R243" s="13">
        <f t="shared" si="54"/>
        <v>3.122303282321003</v>
      </c>
      <c r="S243" s="13">
        <f t="shared" si="55"/>
        <v>0</v>
      </c>
    </row>
    <row r="244" spans="1:19" ht="12.75">
      <c r="A244">
        <f t="shared" si="56"/>
        <v>290</v>
      </c>
      <c r="B244" s="10">
        <f t="shared" si="62"/>
        <v>14.35</v>
      </c>
      <c r="C244" s="10">
        <f t="shared" si="58"/>
        <v>435.86</v>
      </c>
      <c r="E244">
        <f t="shared" si="59"/>
        <v>290</v>
      </c>
      <c r="G244" s="2">
        <f t="shared" si="60"/>
        <v>962.2065406515961</v>
      </c>
      <c r="I244" s="2">
        <f t="shared" si="53"/>
        <v>2775</v>
      </c>
      <c r="J244" s="13">
        <f t="shared" si="52"/>
        <v>-6.658996445257678</v>
      </c>
      <c r="K244" s="10">
        <f>MAX(D$8,K243+J243*I$44/VLOOKUP(K243,E$47:G$254,3,TRUE))</f>
        <v>277.5330284672942</v>
      </c>
      <c r="L244" s="13">
        <f t="shared" si="63"/>
        <v>9.798609755963033</v>
      </c>
      <c r="M244" s="10">
        <f t="shared" si="64"/>
        <v>-3.476390244036967</v>
      </c>
      <c r="N244" s="10">
        <f t="shared" si="61"/>
        <v>255.9760870041755</v>
      </c>
      <c r="O244" s="13">
        <f t="shared" si="65"/>
        <v>-0.4158484764352579</v>
      </c>
      <c r="P244" s="13">
        <f aca="true" t="shared" si="66" ref="P244:P307">$D$16*($D$19*$D$21*$D$17+$D$20*$D$22*$D$18)*($D$7^4-$K244^4)</f>
        <v>2.5961302430088655</v>
      </c>
      <c r="Q244" s="13">
        <f aca="true" t="shared" si="67" ref="Q244:Q307">($D$7-$K244)*(1/$D$13+1/$D$14)</f>
        <v>0.54348306769649</v>
      </c>
      <c r="R244" s="13">
        <f t="shared" si="54"/>
        <v>3.1396133107053554</v>
      </c>
      <c r="S244" s="13">
        <f t="shared" si="55"/>
        <v>0</v>
      </c>
    </row>
    <row r="245" spans="1:19" ht="12.75">
      <c r="A245">
        <f t="shared" si="56"/>
        <v>291</v>
      </c>
      <c r="B245" s="10">
        <f t="shared" si="62"/>
        <v>14.4</v>
      </c>
      <c r="C245" s="10">
        <f t="shared" si="58"/>
        <v>435.86</v>
      </c>
      <c r="E245">
        <f t="shared" si="59"/>
        <v>291</v>
      </c>
      <c r="G245" s="2">
        <f t="shared" si="60"/>
        <v>962.2065406515961</v>
      </c>
      <c r="I245" s="2">
        <f t="shared" si="53"/>
        <v>2790</v>
      </c>
      <c r="J245" s="13">
        <f t="shared" si="52"/>
        <v>-6.648923624306922</v>
      </c>
      <c r="K245" s="10">
        <f>MAX(D$8,K244+J244*I$44/VLOOKUP(K244,E$47:G$254,3,TRUE))</f>
        <v>277.4292202489347</v>
      </c>
      <c r="L245" s="13">
        <f t="shared" si="63"/>
        <v>9.80580556488249</v>
      </c>
      <c r="M245" s="10">
        <f t="shared" si="64"/>
        <v>-3.46919443511751</v>
      </c>
      <c r="N245" s="10">
        <f t="shared" si="61"/>
        <v>255.85644800619323</v>
      </c>
      <c r="O245" s="13">
        <f t="shared" si="65"/>
        <v>-0.4152328734378443</v>
      </c>
      <c r="P245" s="13">
        <f t="shared" si="66"/>
        <v>2.6101688905744496</v>
      </c>
      <c r="Q245" s="13">
        <f t="shared" si="67"/>
        <v>0.5467130500011195</v>
      </c>
      <c r="R245" s="13">
        <f t="shared" si="54"/>
        <v>3.156881940575569</v>
      </c>
      <c r="S245" s="13">
        <f t="shared" si="55"/>
        <v>0</v>
      </c>
    </row>
    <row r="246" spans="1:19" ht="12.75">
      <c r="A246">
        <f t="shared" si="56"/>
        <v>292</v>
      </c>
      <c r="B246" s="10">
        <f t="shared" si="62"/>
        <v>14.45</v>
      </c>
      <c r="C246" s="10">
        <f t="shared" si="58"/>
        <v>435.86</v>
      </c>
      <c r="E246">
        <f t="shared" si="59"/>
        <v>292</v>
      </c>
      <c r="G246" s="2">
        <f t="shared" si="60"/>
        <v>962.2065406515961</v>
      </c>
      <c r="I246" s="2">
        <f t="shared" si="53"/>
        <v>2805</v>
      </c>
      <c r="J246" s="13">
        <f t="shared" si="52"/>
        <v>-6.638851450766686</v>
      </c>
      <c r="K246" s="10">
        <f>MAX(D$8,K245+J245*I$44/VLOOKUP(K245,E$47:G$254,3,TRUE))</f>
        <v>277.3255690574794</v>
      </c>
      <c r="L246" s="13">
        <f t="shared" si="63"/>
        <v>9.812960185234994</v>
      </c>
      <c r="M246" s="10">
        <f t="shared" si="64"/>
        <v>-3.4620398147650064</v>
      </c>
      <c r="N246" s="10">
        <f t="shared" si="61"/>
        <v>255.73705664996243</v>
      </c>
      <c r="O246" s="13">
        <f t="shared" si="65"/>
        <v>-0.41460476582119554</v>
      </c>
      <c r="P246" s="13">
        <f t="shared" si="66"/>
        <v>2.6241705880389357</v>
      </c>
      <c r="Q246" s="13">
        <f t="shared" si="67"/>
        <v>0.5499381464293722</v>
      </c>
      <c r="R246" s="13">
        <f t="shared" si="54"/>
        <v>3.174108734468308</v>
      </c>
      <c r="S246" s="13">
        <f t="shared" si="55"/>
        <v>0</v>
      </c>
    </row>
    <row r="247" spans="1:19" ht="12.75">
      <c r="A247" s="14">
        <f t="shared" si="56"/>
        <v>293</v>
      </c>
      <c r="B247" s="14">
        <v>14.5</v>
      </c>
      <c r="C247" s="10">
        <f t="shared" si="58"/>
        <v>435.86</v>
      </c>
      <c r="E247" s="14">
        <f t="shared" si="59"/>
        <v>293</v>
      </c>
      <c r="G247" s="2">
        <f t="shared" si="60"/>
        <v>962.2065406515961</v>
      </c>
      <c r="I247" s="2">
        <f t="shared" si="53"/>
        <v>2820</v>
      </c>
      <c r="J247" s="13">
        <f t="shared" si="52"/>
        <v>-6.628780479619376</v>
      </c>
      <c r="K247" s="10">
        <f>MAX(D$8,K246+J246*I$44/VLOOKUP(K246,E$47:G$254,3,TRUE))</f>
        <v>277.2220748828357</v>
      </c>
      <c r="L247" s="13">
        <f t="shared" si="63"/>
        <v>9.820074256748033</v>
      </c>
      <c r="M247" s="10">
        <f t="shared" si="64"/>
        <v>-3.4549257432519678</v>
      </c>
      <c r="N247" s="10">
        <f t="shared" si="61"/>
        <v>255.61791151799005</v>
      </c>
      <c r="O247" s="13">
        <f t="shared" si="65"/>
        <v>-0.41397669857474284</v>
      </c>
      <c r="P247" s="13">
        <f t="shared" si="66"/>
        <v>2.6381354198333793</v>
      </c>
      <c r="Q247" s="13">
        <f t="shared" si="67"/>
        <v>0.5531583572952768</v>
      </c>
      <c r="R247" s="13">
        <f t="shared" si="54"/>
        <v>3.191293777128656</v>
      </c>
      <c r="S247" s="13">
        <f t="shared" si="55"/>
        <v>0</v>
      </c>
    </row>
    <row r="248" spans="1:19" ht="12.75">
      <c r="A248">
        <f t="shared" si="56"/>
        <v>294</v>
      </c>
      <c r="B248" s="10">
        <f>B247</f>
        <v>14.5</v>
      </c>
      <c r="C248" s="10">
        <f t="shared" si="58"/>
        <v>435.86</v>
      </c>
      <c r="E248">
        <f t="shared" si="59"/>
        <v>294</v>
      </c>
      <c r="G248" s="2">
        <f t="shared" si="60"/>
        <v>962.2065406515961</v>
      </c>
      <c r="I248" s="2">
        <f t="shared" si="53"/>
        <v>2835</v>
      </c>
      <c r="J248" s="13">
        <f t="shared" si="52"/>
        <v>-6.61871125069773</v>
      </c>
      <c r="K248" s="10">
        <f>MAX(D$8,K247+J247*I$44/VLOOKUP(K247,E$47:G$254,3,TRUE))</f>
        <v>277.1187377062593</v>
      </c>
      <c r="L248" s="13">
        <f t="shared" si="63"/>
        <v>9.827148405209154</v>
      </c>
      <c r="M248" s="10">
        <f t="shared" si="64"/>
        <v>-3.447851594790846</v>
      </c>
      <c r="N248" s="10">
        <f t="shared" si="61"/>
        <v>255.49901121479917</v>
      </c>
      <c r="O248" s="13">
        <f t="shared" si="65"/>
        <v>-0.4133487063056691</v>
      </c>
      <c r="P248" s="13">
        <f t="shared" si="66"/>
        <v>2.652063471329362</v>
      </c>
      <c r="Q248" s="13">
        <f t="shared" si="67"/>
        <v>0.5563736831820618</v>
      </c>
      <c r="R248" s="13">
        <f t="shared" si="54"/>
        <v>3.2084371545114236</v>
      </c>
      <c r="S248" s="13">
        <f t="shared" si="55"/>
        <v>0</v>
      </c>
    </row>
    <row r="249" spans="1:19" ht="12.75">
      <c r="A249">
        <f t="shared" si="56"/>
        <v>295</v>
      </c>
      <c r="B249" s="10">
        <f aca="true" t="shared" si="68" ref="B249:B254">B248</f>
        <v>14.5</v>
      </c>
      <c r="C249" s="10">
        <f t="shared" si="58"/>
        <v>435.86</v>
      </c>
      <c r="E249">
        <f t="shared" si="59"/>
        <v>295</v>
      </c>
      <c r="G249" s="2">
        <f t="shared" si="60"/>
        <v>962.2065406515961</v>
      </c>
      <c r="I249" s="2">
        <f t="shared" si="53"/>
        <v>2850</v>
      </c>
      <c r="J249" s="13">
        <f t="shared" si="52"/>
        <v>-6.608644289055475</v>
      </c>
      <c r="K249" s="10">
        <f>MAX(D$8,K248+J248*I$44/VLOOKUP(K248,E$47:G$254,3,TRUE))</f>
        <v>277.0155575005903</v>
      </c>
      <c r="L249" s="13">
        <f t="shared" si="63"/>
        <v>9.834183242791463</v>
      </c>
      <c r="M249" s="10">
        <f t="shared" si="64"/>
        <v>-3.4408167572085375</v>
      </c>
      <c r="N249" s="10">
        <f t="shared" si="61"/>
        <v>255.3803543664491</v>
      </c>
      <c r="O249" s="13">
        <f t="shared" si="65"/>
        <v>-0.4127208226759649</v>
      </c>
      <c r="P249" s="13">
        <f t="shared" si="66"/>
        <v>2.6659548288011847</v>
      </c>
      <c r="Q249" s="13">
        <f t="shared" si="67"/>
        <v>0.5595841249348029</v>
      </c>
      <c r="R249" s="13">
        <f t="shared" si="54"/>
        <v>3.2255389537359878</v>
      </c>
      <c r="S249" s="13">
        <f t="shared" si="55"/>
        <v>0</v>
      </c>
    </row>
    <row r="250" spans="1:19" ht="12.75">
      <c r="A250">
        <f t="shared" si="56"/>
        <v>296</v>
      </c>
      <c r="B250" s="10">
        <f t="shared" si="68"/>
        <v>14.5</v>
      </c>
      <c r="C250" s="10">
        <f t="shared" si="58"/>
        <v>435.86</v>
      </c>
      <c r="E250">
        <f t="shared" si="59"/>
        <v>296</v>
      </c>
      <c r="G250" s="2">
        <f t="shared" si="60"/>
        <v>962.2065406515961</v>
      </c>
      <c r="I250" s="2">
        <f t="shared" si="53"/>
        <v>2865</v>
      </c>
      <c r="J250" s="13">
        <f t="shared" si="52"/>
        <v>-6.598580105328941</v>
      </c>
      <c r="K250" s="10">
        <f>MAX(D$8,K249+J249*I$44/VLOOKUP(K249,E$47:G$254,3,TRUE))</f>
        <v>276.9125342304838</v>
      </c>
      <c r="L250" s="13">
        <f t="shared" si="63"/>
        <v>9.841179368371305</v>
      </c>
      <c r="M250" s="10">
        <f t="shared" si="64"/>
        <v>-3.433820631628695</v>
      </c>
      <c r="N250" s="10">
        <f t="shared" si="61"/>
        <v>255.26193962006693</v>
      </c>
      <c r="O250" s="13">
        <f t="shared" si="65"/>
        <v>-0.4120930804260752</v>
      </c>
      <c r="P250" s="13">
        <f t="shared" si="66"/>
        <v>2.6798095793891092</v>
      </c>
      <c r="Q250" s="13">
        <f t="shared" si="67"/>
        <v>0.5627896836532548</v>
      </c>
      <c r="R250" s="13">
        <f t="shared" si="54"/>
        <v>3.242599263042364</v>
      </c>
      <c r="S250" s="13">
        <f t="shared" si="55"/>
        <v>0</v>
      </c>
    </row>
    <row r="251" spans="1:19" ht="12.75">
      <c r="A251">
        <f t="shared" si="56"/>
        <v>297</v>
      </c>
      <c r="B251" s="10">
        <f t="shared" si="68"/>
        <v>14.5</v>
      </c>
      <c r="C251" s="10">
        <f t="shared" si="58"/>
        <v>435.86</v>
      </c>
      <c r="E251">
        <f t="shared" si="59"/>
        <v>297</v>
      </c>
      <c r="G251" s="2">
        <f t="shared" si="60"/>
        <v>962.2065406515961</v>
      </c>
      <c r="I251" s="2">
        <f t="shared" si="53"/>
        <v>2880</v>
      </c>
      <c r="J251" s="13">
        <f aca="true" t="shared" si="69" ref="J251:J314">(D$7-K251)*(1/D$13+1/D$14)+D$16*(D$19*D$21*D$17+D$20*D$22*D$18)*(D$7^4-K251^4)-(K251-N251)/D$12</f>
        <v>-6.588519196089811</v>
      </c>
      <c r="K251" s="10">
        <f>MAX(D$8,K250+J250*I$44/VLOOKUP(K250,E$47:G$254,3,TRUE))</f>
        <v>276.8096678526343</v>
      </c>
      <c r="L251" s="13">
        <f t="shared" si="63"/>
        <v>9.848137367838333</v>
      </c>
      <c r="M251" s="10">
        <f t="shared" si="64"/>
        <v>-3.426862632161667</v>
      </c>
      <c r="N251" s="10">
        <f t="shared" si="61"/>
        <v>255.14376564338994</v>
      </c>
      <c r="O251" s="13">
        <f t="shared" si="65"/>
        <v>-0.4114655113980916</v>
      </c>
      <c r="P251" s="13">
        <f t="shared" si="66"/>
        <v>2.69362781106366</v>
      </c>
      <c r="Q251" s="13">
        <f t="shared" si="67"/>
        <v>0.5659903606848629</v>
      </c>
      <c r="R251" s="13">
        <f t="shared" si="54"/>
        <v>3.2596181717485226</v>
      </c>
      <c r="S251" s="13">
        <f t="shared" si="55"/>
        <v>0</v>
      </c>
    </row>
    <row r="252" spans="1:19" ht="12.75">
      <c r="A252">
        <f t="shared" si="56"/>
        <v>298</v>
      </c>
      <c r="B252" s="10">
        <f t="shared" si="68"/>
        <v>14.5</v>
      </c>
      <c r="C252" s="10">
        <f t="shared" si="58"/>
        <v>435.86</v>
      </c>
      <c r="E252">
        <f t="shared" si="59"/>
        <v>298</v>
      </c>
      <c r="G252" s="2">
        <f t="shared" si="60"/>
        <v>962.2065406515961</v>
      </c>
      <c r="I252" s="2">
        <f aca="true" t="shared" si="70" ref="I252:I315">I251+I$44</f>
        <v>2895</v>
      </c>
      <c r="J252" s="13">
        <f t="shared" si="69"/>
        <v>-6.578462044189754</v>
      </c>
      <c r="K252" s="10">
        <f>MAX(D$8,K251+J251*I$44/VLOOKUP(K251,E$47:G$254,3,TRUE))</f>
        <v>276.7069583159953</v>
      </c>
      <c r="L252" s="13">
        <f t="shared" si="63"/>
        <v>9.855057814398483</v>
      </c>
      <c r="M252" s="10">
        <f t="shared" si="64"/>
        <v>-3.419942185601517</v>
      </c>
      <c r="N252" s="10">
        <f t="shared" si="61"/>
        <v>255.02583112431861</v>
      </c>
      <c r="O252" s="13">
        <f t="shared" si="65"/>
        <v>-0.4108381465559887</v>
      </c>
      <c r="P252" s="13">
        <f t="shared" si="66"/>
        <v>2.7074096125907965</v>
      </c>
      <c r="Q252" s="13">
        <f t="shared" si="67"/>
        <v>0.5691861576179331</v>
      </c>
      <c r="R252" s="13">
        <f aca="true" t="shared" si="71" ref="R252:R315">(D$7-K252)*(1/D$13+1/D$14)+D$16*(D$19*D$21*D$17+D$20*D$22*D$18)*(D$7^4-K252^4)</f>
        <v>3.2765957702087296</v>
      </c>
      <c r="S252" s="13">
        <f aca="true" t="shared" si="72" ref="S252:S315">IF(K252=D$8,-J252,0)</f>
        <v>0</v>
      </c>
    </row>
    <row r="253" spans="1:19" ht="12.75">
      <c r="A253">
        <f>A252+1</f>
        <v>299</v>
      </c>
      <c r="B253" s="10">
        <f t="shared" si="68"/>
        <v>14.5</v>
      </c>
      <c r="C253" s="10">
        <f>C252</f>
        <v>435.86</v>
      </c>
      <c r="E253">
        <f>E252+1</f>
        <v>299</v>
      </c>
      <c r="G253" s="2">
        <f>G252</f>
        <v>962.2065406515961</v>
      </c>
      <c r="I253" s="2">
        <f t="shared" si="70"/>
        <v>2910</v>
      </c>
      <c r="J253" s="13">
        <f t="shared" si="69"/>
        <v>-6.568409119096303</v>
      </c>
      <c r="K253" s="10">
        <f>MAX(D$8,K252+J252*I$44/VLOOKUP(K252,E$47:G$254,3,TRUE))</f>
        <v>276.60440556199296</v>
      </c>
      <c r="L253" s="13">
        <f t="shared" si="63"/>
        <v>9.861941268869455</v>
      </c>
      <c r="M253" s="10">
        <f t="shared" si="64"/>
        <v>-3.4005587311305447</v>
      </c>
      <c r="N253" s="10">
        <f t="shared" si="61"/>
        <v>254.90813477048016</v>
      </c>
      <c r="O253" s="13">
        <f t="shared" si="65"/>
        <v>-0.4102110160092707</v>
      </c>
      <c r="P253" s="13">
        <f t="shared" si="66"/>
        <v>2.7211550734981658</v>
      </c>
      <c r="Q253" s="13">
        <f t="shared" si="67"/>
        <v>0.5723770762749849</v>
      </c>
      <c r="R253" s="13">
        <f t="shared" si="71"/>
        <v>3.2935321497731507</v>
      </c>
      <c r="S253" s="13">
        <f t="shared" si="72"/>
        <v>0</v>
      </c>
    </row>
    <row r="254" spans="1:19" ht="12.75">
      <c r="A254">
        <f>A253+1</f>
        <v>300</v>
      </c>
      <c r="B254" s="10">
        <f t="shared" si="68"/>
        <v>14.5</v>
      </c>
      <c r="C254" s="10">
        <f>C253</f>
        <v>435.86</v>
      </c>
      <c r="E254">
        <f>E253+1</f>
        <v>300</v>
      </c>
      <c r="G254" s="2">
        <f>G253</f>
        <v>962.2065406515961</v>
      </c>
      <c r="I254" s="2">
        <f t="shared" si="70"/>
        <v>2925</v>
      </c>
      <c r="J254" s="13">
        <f t="shared" si="69"/>
        <v>-6.558165339037357</v>
      </c>
      <c r="K254" s="10">
        <f>MAX(D$8,K253+J253*I$44/VLOOKUP(K253,E$47:G$254,3,TRUE))</f>
        <v>276.50200952473494</v>
      </c>
      <c r="L254" s="13">
        <f t="shared" si="63"/>
        <v>9.86859274178578</v>
      </c>
      <c r="M254" s="10">
        <f t="shared" si="64"/>
        <v>-3.3939072582142185</v>
      </c>
      <c r="N254" s="10">
        <f>N253+M253*I$44/VLOOKUP(N253,A$47:C$254,3,TRUE)</f>
        <v>254.79110549280622</v>
      </c>
      <c r="O254" s="13">
        <f t="shared" si="65"/>
        <v>-0.40958414903207085</v>
      </c>
      <c r="P254" s="13">
        <f t="shared" si="66"/>
        <v>2.734864284042171</v>
      </c>
      <c r="Q254" s="13">
        <f t="shared" si="67"/>
        <v>0.575563118706253</v>
      </c>
      <c r="R254" s="13">
        <f t="shared" si="71"/>
        <v>3.310427402748424</v>
      </c>
      <c r="S254" s="13">
        <f t="shared" si="72"/>
        <v>0</v>
      </c>
    </row>
    <row r="255" spans="9:19" ht="12.75">
      <c r="I255" s="2">
        <f t="shared" si="70"/>
        <v>2940</v>
      </c>
      <c r="J255" s="13">
        <f t="shared" si="69"/>
        <v>-6.547931632551579</v>
      </c>
      <c r="K255" s="10">
        <f>MAX(D$8,K254+J254*I$44/VLOOKUP(K254,E$47:G$254,3,TRUE))</f>
        <v>276.3997731794915</v>
      </c>
      <c r="L255" s="13">
        <f t="shared" si="63"/>
        <v>9.875212752626831</v>
      </c>
      <c r="M255" s="10">
        <f>L255-VLOOKUP(N255,A$47:C$254,2,TRUE)</f>
        <v>-3.387287247373168</v>
      </c>
      <c r="N255" s="10">
        <f t="shared" si="61"/>
        <v>254.67430512371246</v>
      </c>
      <c r="O255" s="13">
        <f t="shared" si="65"/>
        <v>-0.40894538097381883</v>
      </c>
      <c r="P255" s="13">
        <f t="shared" si="66"/>
        <v>2.748536927738751</v>
      </c>
      <c r="Q255" s="13">
        <f t="shared" si="67"/>
        <v>0.5787441923365013</v>
      </c>
      <c r="R255" s="13">
        <f t="shared" si="71"/>
        <v>3.327281120075252</v>
      </c>
      <c r="S255" s="13">
        <f t="shared" si="72"/>
        <v>0</v>
      </c>
    </row>
    <row r="256" spans="9:19" ht="12.75">
      <c r="I256" s="2">
        <f t="shared" si="70"/>
        <v>2955</v>
      </c>
      <c r="J256" s="13">
        <f t="shared" si="69"/>
        <v>-6.53770831226597</v>
      </c>
      <c r="K256" s="10">
        <f>MAX(D$8,K255+J255*I$44/VLOOKUP(K255,E$47:G$254,3,TRUE))</f>
        <v>276.29769636922396</v>
      </c>
      <c r="L256" s="13">
        <f t="shared" si="63"/>
        <v>9.881801722174387</v>
      </c>
      <c r="M256" s="10">
        <f t="shared" si="64"/>
        <v>-3.380698277825612</v>
      </c>
      <c r="N256" s="10">
        <f>N255+M255*I$44/VLOOKUP(N255,A$47:C$254,3,TRUE)</f>
        <v>254.5577325804403</v>
      </c>
      <c r="O256" s="13">
        <f t="shared" si="65"/>
        <v>-0.4083072410701334</v>
      </c>
      <c r="P256" s="13">
        <f t="shared" si="66"/>
        <v>2.7621731078564453</v>
      </c>
      <c r="Q256" s="13">
        <f t="shared" si="67"/>
        <v>0.5819203020519718</v>
      </c>
      <c r="R256" s="13">
        <f t="shared" si="71"/>
        <v>3.344093409908417</v>
      </c>
      <c r="S256" s="13">
        <f t="shared" si="72"/>
        <v>0</v>
      </c>
    </row>
    <row r="257" spans="9:19" ht="12.75">
      <c r="I257" s="2">
        <f t="shared" si="70"/>
        <v>2970</v>
      </c>
      <c r="J257" s="13">
        <f t="shared" si="69"/>
        <v>-6.527495681521189</v>
      </c>
      <c r="K257" s="10">
        <f>MAX(D$8,K256+J256*I$44/VLOOKUP(K256,E$47:G$254,3,TRUE))</f>
        <v>276.1957789320201</v>
      </c>
      <c r="L257" s="13">
        <f t="shared" si="63"/>
        <v>9.888360062412625</v>
      </c>
      <c r="M257" s="10">
        <f t="shared" si="64"/>
        <v>-3.3741399375873744</v>
      </c>
      <c r="N257" s="10">
        <f t="shared" si="61"/>
        <v>254.44138679471234</v>
      </c>
      <c r="O257" s="13">
        <f>(K257-K256)/(I257-I256)*60</f>
        <v>-0.40766974881535134</v>
      </c>
      <c r="P257" s="13">
        <f t="shared" si="66"/>
        <v>2.7757729280008894</v>
      </c>
      <c r="Q257" s="13">
        <f t="shared" si="67"/>
        <v>0.5850914528905468</v>
      </c>
      <c r="R257" s="13">
        <f t="shared" si="71"/>
        <v>3.360864380891436</v>
      </c>
      <c r="S257" s="13">
        <f t="shared" si="72"/>
        <v>0</v>
      </c>
    </row>
    <row r="258" spans="9:19" ht="12.75">
      <c r="I258" s="2">
        <f t="shared" si="70"/>
        <v>2985</v>
      </c>
      <c r="J258" s="13">
        <f t="shared" si="69"/>
        <v>-6.517294034601336</v>
      </c>
      <c r="K258" s="10">
        <f>MAX(D$8,K257+J257*I$44/VLOOKUP(K257,E$47:G$254,3,TRUE))</f>
        <v>276.0940207012389</v>
      </c>
      <c r="L258" s="13">
        <f t="shared" si="63"/>
        <v>9.894888176731548</v>
      </c>
      <c r="M258" s="10">
        <f t="shared" si="64"/>
        <v>-3.367611823268451</v>
      </c>
      <c r="N258" s="10">
        <f t="shared" si="61"/>
        <v>254.32526671242948</v>
      </c>
      <c r="O258" s="13">
        <f t="shared" si="65"/>
        <v>-0.4070329231249161</v>
      </c>
      <c r="P258" s="13">
        <f t="shared" si="66"/>
        <v>2.7893364920929655</v>
      </c>
      <c r="Q258" s="13">
        <f t="shared" si="67"/>
        <v>0.5882576500372472</v>
      </c>
      <c r="R258" s="13">
        <f t="shared" si="71"/>
        <v>3.3775941421302127</v>
      </c>
      <c r="S258" s="13">
        <f t="shared" si="72"/>
        <v>0</v>
      </c>
    </row>
    <row r="259" spans="9:19" ht="12.75">
      <c r="I259" s="2">
        <f t="shared" si="70"/>
        <v>3000</v>
      </c>
      <c r="J259" s="13">
        <f t="shared" si="69"/>
        <v>-6.5071036569583045</v>
      </c>
      <c r="K259" s="10">
        <f>MAX(D$8,K258+J258*I$44/VLOOKUP(K258,E$47:G$254,3,TRUE))</f>
        <v>275.99242150565163</v>
      </c>
      <c r="L259" s="13">
        <f t="shared" si="63"/>
        <v>9.901386460125678</v>
      </c>
      <c r="M259" s="10">
        <f t="shared" si="64"/>
        <v>-3.361113539874321</v>
      </c>
      <c r="N259" s="10">
        <f t="shared" si="61"/>
        <v>254.20937129337514</v>
      </c>
      <c r="O259" s="13">
        <f t="shared" si="65"/>
        <v>-0.4063967823490202</v>
      </c>
      <c r="P259" s="13">
        <f t="shared" si="66"/>
        <v>2.8028639043475394</v>
      </c>
      <c r="Q259" s="13">
        <f t="shared" si="67"/>
        <v>0.5914188988198347</v>
      </c>
      <c r="R259" s="13">
        <f t="shared" si="71"/>
        <v>3.394282803167374</v>
      </c>
      <c r="S259" s="13">
        <f t="shared" si="72"/>
        <v>0</v>
      </c>
    </row>
    <row r="260" spans="9:19" ht="12.75">
      <c r="I260" s="2">
        <f t="shared" si="70"/>
        <v>3015</v>
      </c>
      <c r="J260" s="13">
        <f t="shared" si="69"/>
        <v>-6.496924825430432</v>
      </c>
      <c r="K260" s="10">
        <f>MAX(D$8,K259+J259*I$44/VLOOKUP(K259,E$47:G$254,3,TRUE))</f>
        <v>275.8909811695796</v>
      </c>
      <c r="L260" s="13">
        <f>(K260-N260)/D$12</f>
        <v>9.907855299387826</v>
      </c>
      <c r="M260" s="10">
        <f>L260-VLOOKUP(N260,A$47:C$254,2,TRUE)</f>
        <v>-3.354644700612173</v>
      </c>
      <c r="N260" s="10">
        <f t="shared" si="61"/>
        <v>254.0936995109264</v>
      </c>
      <c r="O260" s="13">
        <f t="shared" si="65"/>
        <v>-0.40576134428806654</v>
      </c>
      <c r="P260" s="13">
        <f t="shared" si="66"/>
        <v>2.8163552692528584</v>
      </c>
      <c r="Q260" s="13">
        <f t="shared" si="67"/>
        <v>0.5945752047045355</v>
      </c>
      <c r="R260" s="13">
        <f t="shared" si="71"/>
        <v>3.410930473957394</v>
      </c>
      <c r="S260" s="13">
        <f t="shared" si="72"/>
        <v>0</v>
      </c>
    </row>
    <row r="261" spans="9:19" ht="12.75">
      <c r="I261" s="2">
        <f t="shared" si="70"/>
        <v>3030</v>
      </c>
      <c r="J261" s="13">
        <f t="shared" si="69"/>
        <v>-6.486757808456254</v>
      </c>
      <c r="K261" s="10">
        <f>MAX(D$8,K260+J260*I$44/VLOOKUP(K260,E$47:G$254,3,TRUE))</f>
        <v>275.78969951302855</v>
      </c>
      <c r="L261" s="13">
        <f t="shared" si="63"/>
        <v>9.914295073298584</v>
      </c>
      <c r="M261" s="10">
        <f t="shared" si="64"/>
        <v>-3.335704926701416</v>
      </c>
      <c r="N261" s="10">
        <f t="shared" si="61"/>
        <v>253.97825035177166</v>
      </c>
      <c r="O261" s="13">
        <f t="shared" si="65"/>
        <v>-0.40512662620426454</v>
      </c>
      <c r="P261" s="13">
        <f t="shared" si="66"/>
        <v>2.829810691550476</v>
      </c>
      <c r="Q261" s="13">
        <f t="shared" si="67"/>
        <v>0.5977265732918541</v>
      </c>
      <c r="R261" s="13">
        <f t="shared" si="71"/>
        <v>3.4275372648423303</v>
      </c>
      <c r="S261" s="13">
        <f t="shared" si="72"/>
        <v>0</v>
      </c>
    </row>
    <row r="262" spans="9:19" ht="12.75">
      <c r="I262" s="2">
        <f t="shared" si="70"/>
        <v>3045</v>
      </c>
      <c r="J262" s="13">
        <f t="shared" si="69"/>
        <v>-6.476407328099117</v>
      </c>
      <c r="K262" s="10">
        <f>MAX(D$8,K261+J261*I$44/VLOOKUP(K261,E$47:G$254,3,TRUE))</f>
        <v>275.6885763518194</v>
      </c>
      <c r="L262" s="13">
        <f t="shared" si="63"/>
        <v>9.920510614627434</v>
      </c>
      <c r="M262" s="10">
        <f t="shared" si="64"/>
        <v>-3.3294893853725664</v>
      </c>
      <c r="N262" s="10">
        <f t="shared" si="61"/>
        <v>253.86345299963904</v>
      </c>
      <c r="O262" s="13">
        <f t="shared" si="65"/>
        <v>-0.4044926448366368</v>
      </c>
      <c r="P262" s="13">
        <f t="shared" si="66"/>
        <v>2.8432302762158144</v>
      </c>
      <c r="Q262" s="13">
        <f t="shared" si="67"/>
        <v>0.6008730103125026</v>
      </c>
      <c r="R262" s="13">
        <f t="shared" si="71"/>
        <v>3.4441032865283168</v>
      </c>
      <c r="S262" s="13">
        <f t="shared" si="72"/>
        <v>0</v>
      </c>
    </row>
    <row r="263" spans="9:19" ht="12.75">
      <c r="I263" s="2">
        <f t="shared" si="70"/>
        <v>3060</v>
      </c>
      <c r="J263" s="13">
        <f t="shared" si="69"/>
        <v>-6.466074117899831</v>
      </c>
      <c r="K263" s="10">
        <f>MAX(D$8,K262+J262*I$44/VLOOKUP(K262,E$47:G$254,3,TRUE))</f>
        <v>275.5876145459937</v>
      </c>
      <c r="L263" s="13">
        <f t="shared" si="63"/>
        <v>9.926702269259444</v>
      </c>
      <c r="M263" s="10">
        <f t="shared" si="64"/>
        <v>-3.3232977307405562</v>
      </c>
      <c r="N263" s="10">
        <f t="shared" si="61"/>
        <v>253.7488695536229</v>
      </c>
      <c r="O263" s="13">
        <f t="shared" si="65"/>
        <v>-0.40384722330281875</v>
      </c>
      <c r="P263" s="13">
        <f t="shared" si="66"/>
        <v>2.8566137245830374</v>
      </c>
      <c r="Q263" s="13">
        <f t="shared" si="67"/>
        <v>0.6040144267765754</v>
      </c>
      <c r="R263" s="13">
        <f t="shared" si="71"/>
        <v>3.4606281513596127</v>
      </c>
      <c r="S263" s="13">
        <f t="shared" si="72"/>
        <v>0</v>
      </c>
    </row>
    <row r="264" spans="9:19" ht="12.75">
      <c r="I264" s="2">
        <f t="shared" si="70"/>
        <v>3075</v>
      </c>
      <c r="J264" s="13">
        <f t="shared" si="69"/>
        <v>-6.455758303852171</v>
      </c>
      <c r="K264" s="10">
        <f>MAX(D$8,K263+J263*I$44/VLOOKUP(K263,E$47:G$254,3,TRUE))</f>
        <v>275.48681382632407</v>
      </c>
      <c r="L264" s="13">
        <f t="shared" si="63"/>
        <v>9.93287028847945</v>
      </c>
      <c r="M264" s="10">
        <f t="shared" si="64"/>
        <v>-3.3171297115205505</v>
      </c>
      <c r="N264" s="10">
        <f t="shared" si="61"/>
        <v>253.63449919166928</v>
      </c>
      <c r="O264" s="13">
        <f t="shared" si="65"/>
        <v>-0.4032028786784849</v>
      </c>
      <c r="P264" s="13">
        <f t="shared" si="66"/>
        <v>2.869961153566223</v>
      </c>
      <c r="Q264" s="13">
        <f t="shared" si="67"/>
        <v>0.6071508310610548</v>
      </c>
      <c r="R264" s="13">
        <f t="shared" si="71"/>
        <v>3.4771119846272778</v>
      </c>
      <c r="S264" s="13">
        <f t="shared" si="72"/>
        <v>0</v>
      </c>
    </row>
    <row r="265" spans="9:19" ht="12.75">
      <c r="I265" s="2">
        <f t="shared" si="70"/>
        <v>3090</v>
      </c>
      <c r="J265" s="13">
        <f t="shared" si="69"/>
        <v>-6.4454600071813015</v>
      </c>
      <c r="K265" s="10">
        <f>MAX(D$8,K264+J264*I$44/VLOOKUP(K264,E$47:G$254,3,TRUE))</f>
        <v>275.386173921619</v>
      </c>
      <c r="L265" s="13">
        <f t="shared" si="63"/>
        <v>9.939014918748601</v>
      </c>
      <c r="M265" s="10">
        <f t="shared" si="64"/>
        <v>-3.310985081251399</v>
      </c>
      <c r="N265" s="10">
        <f t="shared" si="61"/>
        <v>253.52034110037206</v>
      </c>
      <c r="O265" s="13">
        <f t="shared" si="65"/>
        <v>-0.40255961882030533</v>
      </c>
      <c r="P265" s="13">
        <f t="shared" si="66"/>
        <v>2.8832726799632606</v>
      </c>
      <c r="Q265" s="13">
        <f t="shared" si="67"/>
        <v>0.6102822316040386</v>
      </c>
      <c r="R265" s="13">
        <f t="shared" si="71"/>
        <v>3.4935549115672995</v>
      </c>
      <c r="S265" s="13">
        <f t="shared" si="72"/>
        <v>0</v>
      </c>
    </row>
    <row r="266" spans="9:19" ht="12.75">
      <c r="I266" s="2">
        <f t="shared" si="70"/>
        <v>3105</v>
      </c>
      <c r="J266" s="13">
        <f t="shared" si="69"/>
        <v>-6.4351793444652445</v>
      </c>
      <c r="K266" s="10">
        <f>MAX(D$8,K265+J265*I$44/VLOOKUP(K265,E$47:G$254,3,TRUE))</f>
        <v>275.2856945587971</v>
      </c>
      <c r="L266" s="13">
        <f t="shared" si="63"/>
        <v>9.94513640181367</v>
      </c>
      <c r="M266" s="10">
        <f t="shared" si="64"/>
        <v>-3.30486359818633</v>
      </c>
      <c r="N266" s="10">
        <f t="shared" si="61"/>
        <v>253.40639447480703</v>
      </c>
      <c r="O266" s="13">
        <f t="shared" si="65"/>
        <v>-0.4019174512875452</v>
      </c>
      <c r="P266" s="13">
        <f t="shared" si="66"/>
        <v>2.896548420446</v>
      </c>
      <c r="Q266" s="13">
        <f t="shared" si="67"/>
        <v>0.6134086369024256</v>
      </c>
      <c r="R266" s="13">
        <f t="shared" si="71"/>
        <v>3.5099570573484256</v>
      </c>
      <c r="S266" s="13">
        <f t="shared" si="72"/>
        <v>0</v>
      </c>
    </row>
    <row r="267" spans="9:19" ht="12.75">
      <c r="I267" s="2">
        <f t="shared" si="70"/>
        <v>3120</v>
      </c>
      <c r="J267" s="13">
        <f t="shared" si="69"/>
        <v>-6.424916427753294</v>
      </c>
      <c r="K267" s="10">
        <f>MAX(D$8,K266+J266*I$44/VLOOKUP(K266,E$47:G$254,3,TRUE))</f>
        <v>275.1853754629597</v>
      </c>
      <c r="L267" s="13">
        <f t="shared" si="63"/>
        <v>9.951234974813664</v>
      </c>
      <c r="M267" s="10">
        <f t="shared" si="64"/>
        <v>-3.298765025186336</v>
      </c>
      <c r="N267" s="10">
        <f t="shared" si="61"/>
        <v>253.29265851836965</v>
      </c>
      <c r="O267" s="13">
        <f t="shared" si="65"/>
        <v>-0.4012763833495683</v>
      </c>
      <c r="P267" s="13">
        <f t="shared" si="66"/>
        <v>2.909788491550709</v>
      </c>
      <c r="Q267" s="13">
        <f t="shared" si="67"/>
        <v>0.6165300555096613</v>
      </c>
      <c r="R267" s="13">
        <f t="shared" si="71"/>
        <v>3.52631854706037</v>
      </c>
      <c r="S267" s="13">
        <f t="shared" si="72"/>
        <v>0</v>
      </c>
    </row>
    <row r="268" spans="9:19" ht="12.75">
      <c r="I268" s="2">
        <f t="shared" si="70"/>
        <v>3135</v>
      </c>
      <c r="J268" s="13">
        <f t="shared" si="69"/>
        <v>-6.414671364681669</v>
      </c>
      <c r="K268" s="10">
        <f>MAX(D$8,K267+J267*I$44/VLOOKUP(K267,E$47:G$254,3,TRUE))</f>
        <v>275.0852163574614</v>
      </c>
      <c r="L268" s="13">
        <f t="shared" si="63"/>
        <v>9.957310870384063</v>
      </c>
      <c r="M268" s="10">
        <f t="shared" si="64"/>
        <v>-3.292689129615937</v>
      </c>
      <c r="N268" s="10">
        <f t="shared" si="61"/>
        <v>253.17913244261644</v>
      </c>
      <c r="O268" s="13">
        <f t="shared" si="65"/>
        <v>-0.40063642199334026</v>
      </c>
      <c r="P268" s="13">
        <f t="shared" si="66"/>
        <v>2.9229930096688532</v>
      </c>
      <c r="Q268" s="13">
        <f t="shared" si="67"/>
        <v>0.6196464960335407</v>
      </c>
      <c r="R268" s="13">
        <f t="shared" si="71"/>
        <v>3.542639505702394</v>
      </c>
      <c r="S268" s="13">
        <f t="shared" si="72"/>
        <v>0</v>
      </c>
    </row>
    <row r="269" spans="9:19" ht="12.75">
      <c r="I269" s="2">
        <f t="shared" si="70"/>
        <v>3150</v>
      </c>
      <c r="J269" s="13">
        <f t="shared" si="69"/>
        <v>-6.40444425858626</v>
      </c>
      <c r="K269" s="10">
        <f>MAX(D$8,K268+J268*I$44/VLOOKUP(K268,E$47:G$254,3,TRUE))</f>
        <v>274.9852169639787</v>
      </c>
      <c r="L269" s="13">
        <f t="shared" si="63"/>
        <v>9.963364316758506</v>
      </c>
      <c r="M269" s="10">
        <f t="shared" si="64"/>
        <v>-3.286635683241494</v>
      </c>
      <c r="N269" s="10">
        <f t="shared" si="61"/>
        <v>253.06581546710999</v>
      </c>
      <c r="O269" s="13">
        <f t="shared" si="65"/>
        <v>-0.3999975739307047</v>
      </c>
      <c r="P269" s="13">
        <f t="shared" si="66"/>
        <v>2.9361620910381774</v>
      </c>
      <c r="Q269" s="13">
        <f t="shared" si="67"/>
        <v>0.6227579671340684</v>
      </c>
      <c r="R269" s="13">
        <f t="shared" si="71"/>
        <v>3.5589200581722458</v>
      </c>
      <c r="S269" s="13">
        <f t="shared" si="72"/>
        <v>0</v>
      </c>
    </row>
    <row r="270" spans="9:19" ht="12.75">
      <c r="I270" s="2">
        <f t="shared" si="70"/>
        <v>3165</v>
      </c>
      <c r="J270" s="13">
        <f t="shared" si="69"/>
        <v>-6.394235208612663</v>
      </c>
      <c r="K270" s="10">
        <f>MAX(D$8,K269+J269*I$44/VLOOKUP(K269,E$47:G$254,3,TRUE))</f>
        <v>274.88537700257734</v>
      </c>
      <c r="L270" s="13">
        <f t="shared" si="63"/>
        <v>9.9693955378681</v>
      </c>
      <c r="M270" s="10">
        <f t="shared" si="64"/>
        <v>-3.2681044621319</v>
      </c>
      <c r="N270" s="10">
        <f t="shared" si="61"/>
        <v>252.95270681926752</v>
      </c>
      <c r="O270" s="13">
        <f t="shared" si="65"/>
        <v>-0.3993598456054315</v>
      </c>
      <c r="P270" s="13">
        <f t="shared" si="66"/>
        <v>2.949295851734065</v>
      </c>
      <c r="Q270" s="13">
        <f t="shared" si="67"/>
        <v>0.6258644775213732</v>
      </c>
      <c r="R270" s="13">
        <f t="shared" si="71"/>
        <v>3.575160329255438</v>
      </c>
      <c r="S270" s="13">
        <f t="shared" si="72"/>
        <v>0</v>
      </c>
    </row>
    <row r="271" spans="9:19" ht="12.75">
      <c r="I271" s="2">
        <f t="shared" si="70"/>
        <v>3180</v>
      </c>
      <c r="J271" s="13">
        <f t="shared" si="69"/>
        <v>-6.3838487716399435</v>
      </c>
      <c r="K271" s="10">
        <f>MAX(D$8,K270+J270*I$44/VLOOKUP(K270,E$47:G$254,3,TRUE))</f>
        <v>274.7856961917774</v>
      </c>
      <c r="L271" s="13">
        <f t="shared" si="63"/>
        <v>9.97520921525483</v>
      </c>
      <c r="M271" s="10">
        <f t="shared" si="64"/>
        <v>-3.2622907847451703</v>
      </c>
      <c r="N271" s="10">
        <f t="shared" si="61"/>
        <v>252.84023591821676</v>
      </c>
      <c r="O271" s="13">
        <f t="shared" si="65"/>
        <v>-0.3987232431998109</v>
      </c>
      <c r="P271" s="13">
        <f t="shared" si="66"/>
        <v>2.962394407661212</v>
      </c>
      <c r="Q271" s="13">
        <f t="shared" si="67"/>
        <v>0.6289660359536746</v>
      </c>
      <c r="R271" s="13">
        <f t="shared" si="71"/>
        <v>3.591360443614887</v>
      </c>
      <c r="S271" s="13">
        <f t="shared" si="72"/>
        <v>0</v>
      </c>
    </row>
    <row r="272" spans="9:19" ht="12.75">
      <c r="I272" s="2">
        <f t="shared" si="70"/>
        <v>3195</v>
      </c>
      <c r="J272" s="13">
        <f t="shared" si="69"/>
        <v>-6.373485516084601</v>
      </c>
      <c r="K272" s="10">
        <f>MAX(D$8,K271+J271*I$44/VLOOKUP(K271,E$47:G$254,3,TRUE))</f>
        <v>274.68617729689464</v>
      </c>
      <c r="L272" s="13">
        <f t="shared" si="63"/>
        <v>9.981005547112417</v>
      </c>
      <c r="M272" s="10">
        <f t="shared" si="64"/>
        <v>-3.2564944528875834</v>
      </c>
      <c r="N272" s="10">
        <f t="shared" si="61"/>
        <v>252.72796509324732</v>
      </c>
      <c r="O272" s="13">
        <f t="shared" si="65"/>
        <v>-0.39807557953099604</v>
      </c>
      <c r="P272" s="13">
        <f t="shared" si="66"/>
        <v>2.975457474639368</v>
      </c>
      <c r="Q272" s="13">
        <f t="shared" si="67"/>
        <v>0.6320625563884487</v>
      </c>
      <c r="R272" s="13">
        <f t="shared" si="71"/>
        <v>3.6075200310278164</v>
      </c>
      <c r="S272" s="13">
        <f t="shared" si="72"/>
        <v>0</v>
      </c>
    </row>
    <row r="273" spans="9:19" ht="12.75">
      <c r="I273" s="2">
        <f t="shared" si="70"/>
        <v>3210</v>
      </c>
      <c r="J273" s="13">
        <f t="shared" si="69"/>
        <v>-6.3631454108450525</v>
      </c>
      <c r="K273" s="10">
        <f>MAX(D$8,K272+J272*I$44/VLOOKUP(K272,E$47:G$254,3,TRUE))</f>
        <v>274.5868199565501</v>
      </c>
      <c r="L273" s="13">
        <f t="shared" si="63"/>
        <v>9.986784640514733</v>
      </c>
      <c r="M273" s="10">
        <f t="shared" si="64"/>
        <v>-3.250715359485268</v>
      </c>
      <c r="N273" s="10">
        <f t="shared" si="61"/>
        <v>252.61589374741766</v>
      </c>
      <c r="O273" s="13">
        <f t="shared" si="65"/>
        <v>-0.397429361378272</v>
      </c>
      <c r="P273" s="13">
        <f t="shared" si="66"/>
        <v>2.9884851795997127</v>
      </c>
      <c r="Q273" s="13">
        <f t="shared" si="67"/>
        <v>0.6351540500699676</v>
      </c>
      <c r="R273" s="13">
        <f t="shared" si="71"/>
        <v>3.6236392296696804</v>
      </c>
      <c r="S273" s="13">
        <f t="shared" si="72"/>
        <v>0</v>
      </c>
    </row>
    <row r="274" spans="9:19" ht="12.75">
      <c r="I274" s="2">
        <f t="shared" si="70"/>
        <v>3225</v>
      </c>
      <c r="J274" s="13">
        <f t="shared" si="69"/>
        <v>-6.352828423865548</v>
      </c>
      <c r="K274" s="10">
        <f>MAX(D$8,K273+J273*I$44/VLOOKUP(K273,E$47:G$254,3,TRUE))</f>
        <v>274.48762380984954</v>
      </c>
      <c r="L274" s="13">
        <f t="shared" si="63"/>
        <v>9.992546601081074</v>
      </c>
      <c r="M274" s="10">
        <f t="shared" si="64"/>
        <v>-3.244953398918927</v>
      </c>
      <c r="N274" s="10">
        <f aca="true" t="shared" si="73" ref="N274:N337">N273+M273*I$44/VLOOKUP(N273,A$47:C$254,3,TRUE)</f>
        <v>252.50402128747118</v>
      </c>
      <c r="O274" s="13">
        <f t="shared" si="65"/>
        <v>-0.39678458680214135</v>
      </c>
      <c r="P274" s="13">
        <f t="shared" si="66"/>
        <v>3.00147764898811</v>
      </c>
      <c r="Q274" s="13">
        <f t="shared" si="67"/>
        <v>0.6382405282274165</v>
      </c>
      <c r="R274" s="13">
        <f t="shared" si="71"/>
        <v>3.6397181772155265</v>
      </c>
      <c r="S274" s="13">
        <f t="shared" si="72"/>
        <v>0</v>
      </c>
    </row>
    <row r="275" spans="9:19" ht="12.75">
      <c r="I275" s="2">
        <f t="shared" si="70"/>
        <v>3240</v>
      </c>
      <c r="J275" s="13">
        <f t="shared" si="69"/>
        <v>-6.342534522166071</v>
      </c>
      <c r="K275" s="10">
        <f>MAX(D$8,K274+J274*I$44/VLOOKUP(K274,E$47:G$254,3,TRUE))</f>
        <v>274.3885884963986</v>
      </c>
      <c r="L275" s="13">
        <f t="shared" si="63"/>
        <v>9.998291533005682</v>
      </c>
      <c r="M275" s="10">
        <f t="shared" si="64"/>
        <v>-3.2392084669943184</v>
      </c>
      <c r="N275" s="10">
        <f t="shared" si="73"/>
        <v>252.3923471237861</v>
      </c>
      <c r="O275" s="13">
        <f t="shared" si="65"/>
        <v>-0.3961412538037621</v>
      </c>
      <c r="P275" s="13">
        <f t="shared" si="66"/>
        <v>3.0144350087651794</v>
      </c>
      <c r="Q275" s="13">
        <f t="shared" si="67"/>
        <v>0.6413220020744321</v>
      </c>
      <c r="R275" s="13">
        <f t="shared" si="71"/>
        <v>3.6557570108396114</v>
      </c>
      <c r="S275" s="13">
        <f t="shared" si="72"/>
        <v>0</v>
      </c>
    </row>
    <row r="276" spans="9:19" ht="12.75">
      <c r="I276" s="2">
        <f t="shared" si="70"/>
        <v>3255</v>
      </c>
      <c r="J276" s="13">
        <f t="shared" si="69"/>
        <v>-6.332263671871466</v>
      </c>
      <c r="K276" s="10">
        <f>MAX(D$8,K275+J275*I$44/VLOOKUP(K275,E$47:G$254,3,TRUE))</f>
        <v>274.2897136563169</v>
      </c>
      <c r="L276" s="13">
        <f t="shared" si="63"/>
        <v>10.004019539086563</v>
      </c>
      <c r="M276" s="10">
        <f t="shared" si="64"/>
        <v>-3.2334804609134373</v>
      </c>
      <c r="N276" s="10">
        <f t="shared" si="73"/>
        <v>252.28087067032646</v>
      </c>
      <c r="O276" s="13">
        <f t="shared" si="65"/>
        <v>-0.3954993603267667</v>
      </c>
      <c r="P276" s="13">
        <f t="shared" si="66"/>
        <v>3.027357384406442</v>
      </c>
      <c r="Q276" s="13">
        <f t="shared" si="67"/>
        <v>0.6443984828086555</v>
      </c>
      <c r="R276" s="13">
        <f t="shared" si="71"/>
        <v>3.6717558672150976</v>
      </c>
      <c r="S276" s="13">
        <f t="shared" si="72"/>
        <v>0</v>
      </c>
    </row>
    <row r="277" spans="9:19" ht="12.75">
      <c r="I277" s="2">
        <f t="shared" si="70"/>
        <v>3270</v>
      </c>
      <c r="J277" s="13">
        <f t="shared" si="69"/>
        <v>-6.322015838239862</v>
      </c>
      <c r="K277" s="10">
        <f>MAX(D$8,K276+J276*I$44/VLOOKUP(K276,E$47:G$254,3,TRUE))</f>
        <v>274.1909989302522</v>
      </c>
      <c r="L277" s="13">
        <f t="shared" si="63"/>
        <v>10.009730720753666</v>
      </c>
      <c r="M277" s="10">
        <f t="shared" si="64"/>
        <v>-3.227769279246335</v>
      </c>
      <c r="N277" s="10">
        <f t="shared" si="73"/>
        <v>252.16959134459412</v>
      </c>
      <c r="O277" s="13">
        <f t="shared" si="65"/>
        <v>-0.3948589042588537</v>
      </c>
      <c r="P277" s="13">
        <f t="shared" si="66"/>
        <v>3.040244900902508</v>
      </c>
      <c r="Q277" s="13">
        <f t="shared" si="67"/>
        <v>0.6474699816112964</v>
      </c>
      <c r="R277" s="13">
        <f t="shared" si="71"/>
        <v>3.6877148825138044</v>
      </c>
      <c r="S277" s="13">
        <f t="shared" si="72"/>
        <v>0</v>
      </c>
    </row>
    <row r="278" spans="9:19" ht="12.75">
      <c r="I278" s="2">
        <f t="shared" si="70"/>
        <v>3285</v>
      </c>
      <c r="J278" s="13">
        <f t="shared" si="69"/>
        <v>-6.311790985690503</v>
      </c>
      <c r="K278" s="10">
        <f>MAX(D$8,K277+J277*I$44/VLOOKUP(K277,E$47:G$254,3,TRUE))</f>
        <v>274.0924439593939</v>
      </c>
      <c r="L278" s="13">
        <f t="shared" si="63"/>
        <v>10.015425178096521</v>
      </c>
      <c r="M278" s="10">
        <f t="shared" si="64"/>
        <v>-3.2220748219034796</v>
      </c>
      <c r="N278" s="10">
        <f t="shared" si="73"/>
        <v>252.05850856758155</v>
      </c>
      <c r="O278" s="13">
        <f t="shared" si="65"/>
        <v>-0.39421988343315206</v>
      </c>
      <c r="P278" s="13">
        <f t="shared" si="66"/>
        <v>3.0530976827593093</v>
      </c>
      <c r="Q278" s="13">
        <f t="shared" si="67"/>
        <v>0.6505365096467093</v>
      </c>
      <c r="R278" s="13">
        <f t="shared" si="71"/>
        <v>3.7036341924060183</v>
      </c>
      <c r="S278" s="13">
        <f t="shared" si="72"/>
        <v>0</v>
      </c>
    </row>
    <row r="279" spans="9:19" ht="12.75">
      <c r="I279" s="2">
        <f t="shared" si="70"/>
        <v>3300</v>
      </c>
      <c r="J279" s="13">
        <f t="shared" si="69"/>
        <v>-6.30158907783051</v>
      </c>
      <c r="K279" s="10">
        <f>MAX(D$8,K278+J278*I$44/VLOOKUP(K278,E$47:G$254,3,TRUE))</f>
        <v>273.994048385486</v>
      </c>
      <c r="L279" s="13">
        <f t="shared" si="63"/>
        <v>10.021103009890982</v>
      </c>
      <c r="M279" s="10">
        <f t="shared" si="64"/>
        <v>-3.2038969901090173</v>
      </c>
      <c r="N279" s="10">
        <f t="shared" si="73"/>
        <v>251.94762176372583</v>
      </c>
      <c r="O279" s="13">
        <f t="shared" si="65"/>
        <v>-0.3935822956316315</v>
      </c>
      <c r="P279" s="13">
        <f t="shared" si="66"/>
        <v>3.0659158539984777</v>
      </c>
      <c r="Q279" s="13">
        <f t="shared" si="67"/>
        <v>0.653598078061995</v>
      </c>
      <c r="R279" s="13">
        <f t="shared" si="71"/>
        <v>3.7195139320604724</v>
      </c>
      <c r="S279" s="13">
        <f t="shared" si="72"/>
        <v>0</v>
      </c>
    </row>
    <row r="280" spans="9:19" ht="12.75">
      <c r="I280" s="2">
        <f t="shared" si="70"/>
        <v>3315</v>
      </c>
      <c r="J280" s="13">
        <f t="shared" si="69"/>
        <v>-6.291214539297754</v>
      </c>
      <c r="K280" s="10">
        <f>MAX(D$8,K279+J279*I$44/VLOOKUP(K279,E$47:G$254,3,TRUE))</f>
        <v>273.89581185083983</v>
      </c>
      <c r="L280" s="13">
        <f t="shared" si="63"/>
        <v>10.02656877544201</v>
      </c>
      <c r="M280" s="10">
        <f t="shared" si="64"/>
        <v>-3.1984312245579893</v>
      </c>
      <c r="N280" s="10">
        <f t="shared" si="73"/>
        <v>251.8373605448674</v>
      </c>
      <c r="O280" s="13">
        <f t="shared" si="65"/>
        <v>-0.392946138584648</v>
      </c>
      <c r="P280" s="13">
        <f t="shared" si="66"/>
        <v>3.0786995381576565</v>
      </c>
      <c r="Q280" s="13">
        <f t="shared" si="67"/>
        <v>0.6566546979865995</v>
      </c>
      <c r="R280" s="13">
        <f t="shared" si="71"/>
        <v>3.735354236144256</v>
      </c>
      <c r="S280" s="13">
        <f t="shared" si="72"/>
        <v>0</v>
      </c>
    </row>
    <row r="281" spans="9:19" ht="12.75">
      <c r="I281" s="2">
        <f t="shared" si="70"/>
        <v>3330</v>
      </c>
      <c r="J281" s="13">
        <f t="shared" si="69"/>
        <v>-6.280867805617982</v>
      </c>
      <c r="K281" s="10">
        <f>MAX(D$8,K280+J280*I$44/VLOOKUP(K280,E$47:G$254,3,TRUE))</f>
        <v>273.79773704662415</v>
      </c>
      <c r="L281" s="13">
        <f t="shared" si="63"/>
        <v>10.032022553555631</v>
      </c>
      <c r="M281" s="10">
        <f t="shared" si="64"/>
        <v>-3.1929774464443685</v>
      </c>
      <c r="N281" s="10">
        <f t="shared" si="73"/>
        <v>251.72728742880176</v>
      </c>
      <c r="O281" s="13">
        <f t="shared" si="65"/>
        <v>-0.39229921686273883</v>
      </c>
      <c r="P281" s="13">
        <f t="shared" si="66"/>
        <v>3.0914484622525715</v>
      </c>
      <c r="Q281" s="13">
        <f t="shared" si="67"/>
        <v>0.6597062856850776</v>
      </c>
      <c r="R281" s="13">
        <f t="shared" si="71"/>
        <v>3.7511547479376492</v>
      </c>
      <c r="S281" s="13">
        <f t="shared" si="72"/>
        <v>0</v>
      </c>
    </row>
    <row r="282" spans="9:19" ht="12.75">
      <c r="I282" s="2">
        <f t="shared" si="70"/>
        <v>3345</v>
      </c>
      <c r="J282" s="13">
        <f t="shared" si="69"/>
        <v>-6.270548719969245</v>
      </c>
      <c r="K282" s="10">
        <f>MAX(D$8,K281+J281*I$44/VLOOKUP(K281,E$47:G$254,3,TRUE))</f>
        <v>273.69982353938434</v>
      </c>
      <c r="L282" s="13">
        <f t="shared" si="63"/>
        <v>10.037464334727158</v>
      </c>
      <c r="M282" s="10">
        <f t="shared" si="64"/>
        <v>-3.1875356652728417</v>
      </c>
      <c r="N282" s="10">
        <f t="shared" si="73"/>
        <v>251.6174020029846</v>
      </c>
      <c r="O282" s="13">
        <f t="shared" si="65"/>
        <v>-0.3916540289592376</v>
      </c>
      <c r="P282" s="13">
        <f t="shared" si="66"/>
        <v>3.1041627601135877</v>
      </c>
      <c r="Q282" s="13">
        <f t="shared" si="67"/>
        <v>0.6627528546443259</v>
      </c>
      <c r="R282" s="13">
        <f t="shared" si="71"/>
        <v>3.7669156147579135</v>
      </c>
      <c r="S282" s="13">
        <f t="shared" si="72"/>
        <v>0</v>
      </c>
    </row>
    <row r="283" spans="9:19" ht="12.75">
      <c r="I283" s="2">
        <f t="shared" si="70"/>
        <v>3360</v>
      </c>
      <c r="J283" s="13">
        <f t="shared" si="69"/>
        <v>-6.260257127635705</v>
      </c>
      <c r="K283" s="10">
        <f>MAX(D$8,K282+J282*I$44/VLOOKUP(K282,E$47:G$254,3,TRUE))</f>
        <v>273.60207089811064</v>
      </c>
      <c r="L283" s="13">
        <f t="shared" si="63"/>
        <v>10.04289411071188</v>
      </c>
      <c r="M283" s="10">
        <f t="shared" si="64"/>
        <v>-3.1821058892881204</v>
      </c>
      <c r="N283" s="10">
        <f t="shared" si="73"/>
        <v>251.5077038545445</v>
      </c>
      <c r="O283" s="13">
        <f t="shared" si="65"/>
        <v>-0.3910105650948026</v>
      </c>
      <c r="P283" s="13">
        <f t="shared" si="66"/>
        <v>3.1168425648010047</v>
      </c>
      <c r="Q283" s="13">
        <f t="shared" si="67"/>
        <v>0.6657944182751698</v>
      </c>
      <c r="R283" s="13">
        <f t="shared" si="71"/>
        <v>3.7826369830761744</v>
      </c>
      <c r="S283" s="13">
        <f t="shared" si="72"/>
        <v>0</v>
      </c>
    </row>
    <row r="284" spans="9:19" ht="12.75">
      <c r="I284" s="2">
        <f t="shared" si="70"/>
        <v>3375</v>
      </c>
      <c r="J284" s="13">
        <f t="shared" si="69"/>
        <v>-6.249992875964047</v>
      </c>
      <c r="K284" s="10">
        <f>MAX(D$8,K283+J283*I$44/VLOOKUP(K283,E$47:G$254,3,TRUE))</f>
        <v>273.5044786942051</v>
      </c>
      <c r="L284" s="13">
        <f t="shared" si="63"/>
        <v>10.048311874490333</v>
      </c>
      <c r="M284" s="10">
        <f t="shared" si="64"/>
        <v>-3.176688125509667</v>
      </c>
      <c r="N284" s="10">
        <f t="shared" si="73"/>
        <v>251.39819257032636</v>
      </c>
      <c r="O284" s="13">
        <f t="shared" si="65"/>
        <v>-0.39036881562219605</v>
      </c>
      <c r="P284" s="13">
        <f t="shared" si="66"/>
        <v>3.1294880086128933</v>
      </c>
      <c r="Q284" s="13">
        <f t="shared" si="67"/>
        <v>0.6688309899133921</v>
      </c>
      <c r="R284" s="13">
        <f t="shared" si="71"/>
        <v>3.7983189985262853</v>
      </c>
      <c r="S284" s="13">
        <f t="shared" si="72"/>
        <v>0</v>
      </c>
    </row>
    <row r="285" spans="9:19" ht="12.75">
      <c r="I285" s="2">
        <f t="shared" si="70"/>
        <v>3390</v>
      </c>
      <c r="J285" s="13">
        <f t="shared" si="69"/>
        <v>-6.239755814321073</v>
      </c>
      <c r="K285" s="10">
        <f>MAX(D$8,K284+J284*I$44/VLOOKUP(K284,E$47:G$254,3,TRUE))</f>
        <v>273.4070465014495</v>
      </c>
      <c r="L285" s="13">
        <f t="shared" si="63"/>
        <v>10.053717620234579</v>
      </c>
      <c r="M285" s="10">
        <f t="shared" si="64"/>
        <v>-3.1712823797654206</v>
      </c>
      <c r="N285" s="10">
        <f t="shared" si="73"/>
        <v>251.2888677369334</v>
      </c>
      <c r="O285" s="13">
        <f t="shared" si="65"/>
        <v>-0.3897287710224191</v>
      </c>
      <c r="P285" s="13">
        <f t="shared" si="66"/>
        <v>3.142099223092776</v>
      </c>
      <c r="Q285" s="13">
        <f t="shared" si="67"/>
        <v>0.6718625828207293</v>
      </c>
      <c r="R285" s="13">
        <f t="shared" si="71"/>
        <v>3.813961805913505</v>
      </c>
      <c r="S285" s="13">
        <f t="shared" si="72"/>
        <v>0</v>
      </c>
    </row>
    <row r="286" spans="1:19" ht="12.75">
      <c r="A286" t="s">
        <v>315</v>
      </c>
      <c r="B286">
        <v>295</v>
      </c>
      <c r="C286" t="s">
        <v>103</v>
      </c>
      <c r="I286" s="2">
        <f t="shared" si="70"/>
        <v>3405</v>
      </c>
      <c r="J286" s="13">
        <f t="shared" si="69"/>
        <v>-6.229545794052203</v>
      </c>
      <c r="K286" s="10">
        <f>MAX(D$8,K285+J285*I$44/VLOOKUP(K285,E$47:G$254,3,TRUE))</f>
        <v>273.30977389597393</v>
      </c>
      <c r="L286" s="13">
        <f t="shared" si="63"/>
        <v>10.059111343275243</v>
      </c>
      <c r="M286" s="10">
        <f t="shared" si="64"/>
        <v>-3.165888656724757</v>
      </c>
      <c r="N286" s="10">
        <f t="shared" si="73"/>
        <v>251.1797289407684</v>
      </c>
      <c r="O286" s="13">
        <f t="shared" si="65"/>
        <v>-0.38909042190221044</v>
      </c>
      <c r="P286" s="13">
        <f t="shared" si="66"/>
        <v>3.154676339037188</v>
      </c>
      <c r="Q286" s="13">
        <f t="shared" si="67"/>
        <v>0.6748892101858507</v>
      </c>
      <c r="R286" s="13">
        <f t="shared" si="71"/>
        <v>3.8295655492230387</v>
      </c>
      <c r="S286" s="13">
        <f t="shared" si="72"/>
        <v>0</v>
      </c>
    </row>
    <row r="287" spans="1:19" ht="12.75">
      <c r="A287" t="s">
        <v>283</v>
      </c>
      <c r="B287">
        <v>280</v>
      </c>
      <c r="C287" t="s">
        <v>103</v>
      </c>
      <c r="I287" s="2">
        <f t="shared" si="70"/>
        <v>3420</v>
      </c>
      <c r="J287" s="13">
        <f t="shared" si="69"/>
        <v>-6.219362668440879</v>
      </c>
      <c r="K287" s="10">
        <f>MAX(D$8,K286+J286*I$44/VLOOKUP(K286,E$47:G$254,3,TRUE))</f>
        <v>273.2126604562258</v>
      </c>
      <c r="L287" s="13">
        <f t="shared" si="63"/>
        <v>10.064493040069312</v>
      </c>
      <c r="M287" s="10">
        <f t="shared" si="64"/>
        <v>-3.1605069599306876</v>
      </c>
      <c r="N287" s="10">
        <f t="shared" si="73"/>
        <v>251.07077576807333</v>
      </c>
      <c r="O287" s="13">
        <f t="shared" si="65"/>
        <v>-0.3884537589924548</v>
      </c>
      <c r="P287" s="13">
        <f t="shared" si="66"/>
        <v>3.1672194865031096</v>
      </c>
      <c r="Q287" s="13">
        <f t="shared" si="67"/>
        <v>0.6779108851253235</v>
      </c>
      <c r="R287" s="13">
        <f t="shared" si="71"/>
        <v>3.845130371628433</v>
      </c>
      <c r="S287" s="13">
        <f t="shared" si="72"/>
        <v>0</v>
      </c>
    </row>
    <row r="288" spans="1:19" ht="12.75">
      <c r="A288" t="s">
        <v>251</v>
      </c>
      <c r="B288" s="18">
        <f>1-(B287/B286)^4</f>
        <v>0.18839621927579764</v>
      </c>
      <c r="I288" s="2">
        <f t="shared" si="70"/>
        <v>3435</v>
      </c>
      <c r="J288" s="13">
        <f t="shared" si="69"/>
        <v>-6.209206292669071</v>
      </c>
      <c r="K288" s="10">
        <f>MAX(D$8,K287+J287*I$44/VLOOKUP(K287,E$47:G$254,3,TRUE))</f>
        <v>273.11570576293985</v>
      </c>
      <c r="L288" s="13">
        <f t="shared" si="63"/>
        <v>10.06986270816889</v>
      </c>
      <c r="M288" s="10">
        <f t="shared" si="64"/>
        <v>-3.142637291831111</v>
      </c>
      <c r="N288" s="10">
        <f t="shared" si="73"/>
        <v>250.9620078049683</v>
      </c>
      <c r="O288" s="13">
        <f t="shared" si="65"/>
        <v>-0.3878187731438629</v>
      </c>
      <c r="P288" s="13">
        <f t="shared" si="66"/>
        <v>3.179728794815273</v>
      </c>
      <c r="Q288" s="13">
        <f t="shared" si="67"/>
        <v>0.6809276206845454</v>
      </c>
      <c r="R288" s="13">
        <f t="shared" si="71"/>
        <v>3.860656415499818</v>
      </c>
      <c r="S288" s="13">
        <f t="shared" si="72"/>
        <v>0</v>
      </c>
    </row>
    <row r="289" spans="9:19" ht="12.75">
      <c r="I289" s="2">
        <f t="shared" si="70"/>
        <v>3450</v>
      </c>
      <c r="J289" s="13">
        <f t="shared" si="69"/>
        <v>-6.198880985594869</v>
      </c>
      <c r="K289" s="10">
        <f>MAX(D$8,K288+J288*I$44/VLOOKUP(K288,E$47:G$254,3,TRUE))</f>
        <v>273.0189093991083</v>
      </c>
      <c r="L289" s="13">
        <f t="shared" si="63"/>
        <v>10.075024808006868</v>
      </c>
      <c r="M289" s="10">
        <f t="shared" si="64"/>
        <v>-3.1374751919931327</v>
      </c>
      <c r="N289" s="10">
        <f t="shared" si="73"/>
        <v>250.85385482149317</v>
      </c>
      <c r="O289" s="13">
        <f t="shared" si="65"/>
        <v>-0.38718545532628923</v>
      </c>
      <c r="P289" s="13">
        <f t="shared" si="66"/>
        <v>3.1922043925733288</v>
      </c>
      <c r="Q289" s="13">
        <f t="shared" si="67"/>
        <v>0.6839394298386706</v>
      </c>
      <c r="R289" s="13">
        <f t="shared" si="71"/>
        <v>3.8761438224119993</v>
      </c>
      <c r="S289" s="13">
        <f t="shared" si="72"/>
        <v>0</v>
      </c>
    </row>
    <row r="290" spans="2:19" ht="12.75">
      <c r="B290" s="42"/>
      <c r="I290" s="2">
        <f t="shared" si="70"/>
        <v>3465</v>
      </c>
      <c r="J290" s="13">
        <f t="shared" si="69"/>
        <v>-6.188587075759305</v>
      </c>
      <c r="K290" s="10">
        <f>MAX(D$8,K289+J289*I$44/VLOOKUP(K289,E$47:G$254,3,TRUE))</f>
        <v>272.9222739982296</v>
      </c>
      <c r="L290" s="13">
        <f t="shared" si="63"/>
        <v>10.080179321813356</v>
      </c>
      <c r="M290" s="10">
        <f t="shared" si="64"/>
        <v>-3.1323206781866446</v>
      </c>
      <c r="N290" s="10">
        <f t="shared" si="73"/>
        <v>250.74587949024024</v>
      </c>
      <c r="O290" s="13">
        <f t="shared" si="65"/>
        <v>-0.3865416035146154</v>
      </c>
      <c r="P290" s="13">
        <f t="shared" si="66"/>
        <v>3.204646015407395</v>
      </c>
      <c r="Q290" s="13">
        <f t="shared" si="67"/>
        <v>0.6869462306466567</v>
      </c>
      <c r="R290" s="13">
        <f t="shared" si="71"/>
        <v>3.8915922460540515</v>
      </c>
      <c r="S290" s="13">
        <f t="shared" si="72"/>
        <v>0</v>
      </c>
    </row>
    <row r="291" spans="2:19" ht="12.75">
      <c r="B291" s="2"/>
      <c r="I291" s="2">
        <f t="shared" si="70"/>
        <v>3480</v>
      </c>
      <c r="J291" s="13">
        <f t="shared" si="69"/>
        <v>-6.178324305821081</v>
      </c>
      <c r="K291" s="10">
        <f>MAX(D$8,K290+J290*I$44/VLOOKUP(K290,E$47:G$254,3,TRUE))</f>
        <v>272.82579907084704</v>
      </c>
      <c r="L291" s="13">
        <f t="shared" si="63"/>
        <v>10.08532614577667</v>
      </c>
      <c r="M291" s="10">
        <f t="shared" si="64"/>
        <v>-3.127173854223331</v>
      </c>
      <c r="N291" s="10">
        <f t="shared" si="73"/>
        <v>250.63808155013837</v>
      </c>
      <c r="O291" s="13">
        <f t="shared" si="65"/>
        <v>-0.38589970953034936</v>
      </c>
      <c r="P291" s="13">
        <f t="shared" si="66"/>
        <v>3.2170538016176833</v>
      </c>
      <c r="Q291" s="13">
        <f t="shared" si="67"/>
        <v>0.6899480383379046</v>
      </c>
      <c r="R291" s="13">
        <f t="shared" si="71"/>
        <v>3.907001839955588</v>
      </c>
      <c r="S291" s="13">
        <f t="shared" si="72"/>
        <v>0</v>
      </c>
    </row>
    <row r="292" spans="9:19" ht="12.75">
      <c r="I292" s="2">
        <f t="shared" si="70"/>
        <v>3495</v>
      </c>
      <c r="J292" s="13">
        <f t="shared" si="69"/>
        <v>-6.16809242299934</v>
      </c>
      <c r="K292" s="10">
        <f>MAX(D$8,K291+J291*I$44/VLOOKUP(K291,E$47:G$254,3,TRUE))</f>
        <v>272.72948413151545</v>
      </c>
      <c r="L292" s="13">
        <f t="shared" si="63"/>
        <v>10.090465179532591</v>
      </c>
      <c r="M292" s="10">
        <f t="shared" si="64"/>
        <v>-3.122034820467409</v>
      </c>
      <c r="N292" s="10">
        <f t="shared" si="73"/>
        <v>250.53046073654374</v>
      </c>
      <c r="O292" s="13">
        <f t="shared" si="65"/>
        <v>-0.3852597573263665</v>
      </c>
      <c r="P292" s="13">
        <f t="shared" si="66"/>
        <v>3.2294278885162626</v>
      </c>
      <c r="Q292" s="13">
        <f t="shared" si="67"/>
        <v>0.6929448680169891</v>
      </c>
      <c r="R292" s="13">
        <f t="shared" si="71"/>
        <v>3.922372756533252</v>
      </c>
      <c r="S292" s="13">
        <f t="shared" si="72"/>
        <v>0</v>
      </c>
    </row>
    <row r="293" spans="9:19" ht="12.75">
      <c r="I293" s="2">
        <f t="shared" si="70"/>
        <v>3510</v>
      </c>
      <c r="J293" s="13">
        <f t="shared" si="69"/>
        <v>-6.157891178971308</v>
      </c>
      <c r="K293" s="10">
        <f>MAX(D$8,K292+J292*I$44/VLOOKUP(K292,E$47:G$254,3,TRUE))</f>
        <v>272.6333286987304</v>
      </c>
      <c r="L293" s="13">
        <f t="shared" si="63"/>
        <v>10.095596326078102</v>
      </c>
      <c r="M293" s="10">
        <f t="shared" si="64"/>
        <v>-3.1169036739218985</v>
      </c>
      <c r="N293" s="10">
        <f t="shared" si="73"/>
        <v>250.42301678135857</v>
      </c>
      <c r="O293" s="13">
        <f t="shared" si="65"/>
        <v>-0.38462173114021425</v>
      </c>
      <c r="P293" s="13">
        <f t="shared" si="66"/>
        <v>3.2417684124409205</v>
      </c>
      <c r="Q293" s="13">
        <f t="shared" si="67"/>
        <v>0.6959367346658728</v>
      </c>
      <c r="R293" s="13">
        <f t="shared" si="71"/>
        <v>3.937705147106793</v>
      </c>
      <c r="S293" s="13">
        <f t="shared" si="72"/>
        <v>0</v>
      </c>
    </row>
    <row r="294" spans="9:19" ht="12.75">
      <c r="I294" s="2">
        <f t="shared" si="70"/>
        <v>3525</v>
      </c>
      <c r="J294" s="13">
        <f t="shared" si="69"/>
        <v>-6.14772032977238</v>
      </c>
      <c r="K294" s="10">
        <f>MAX(D$8,K293+J293*I$44/VLOOKUP(K293,E$47:G$254,3,TRUE))</f>
        <v>272.5373322948585</v>
      </c>
      <c r="L294" s="13">
        <f t="shared" si="63"/>
        <v>10.100719491687187</v>
      </c>
      <c r="M294" s="10">
        <f t="shared" si="64"/>
        <v>-3.1117805083128136</v>
      </c>
      <c r="N294" s="10">
        <f t="shared" si="73"/>
        <v>250.3157494131467</v>
      </c>
      <c r="O294" s="13">
        <f t="shared" si="65"/>
        <v>-0.38398561548751786</v>
      </c>
      <c r="P294" s="13">
        <f t="shared" si="66"/>
        <v>3.2540755087687367</v>
      </c>
      <c r="Q294" s="13">
        <f t="shared" si="67"/>
        <v>0.6989236531460702</v>
      </c>
      <c r="R294" s="13">
        <f t="shared" si="71"/>
        <v>3.952999161914807</v>
      </c>
      <c r="S294" s="13">
        <f t="shared" si="72"/>
        <v>0</v>
      </c>
    </row>
    <row r="295" spans="9:19" ht="12.75">
      <c r="I295" s="2">
        <f t="shared" si="70"/>
        <v>3540</v>
      </c>
      <c r="J295" s="13">
        <f t="shared" si="69"/>
        <v>-6.137579635698611</v>
      </c>
      <c r="K295" s="10">
        <f>MAX(D$8,K294+J294*I$44/VLOOKUP(K294,E$47:G$254,3,TRUE))</f>
        <v>272.44149444606967</v>
      </c>
      <c r="L295" s="13">
        <f t="shared" si="63"/>
        <v>10.105834585828742</v>
      </c>
      <c r="M295" s="10">
        <f t="shared" si="64"/>
        <v>-3.1066654141712586</v>
      </c>
      <c r="N295" s="10">
        <f t="shared" si="73"/>
        <v>250.20865835724643</v>
      </c>
      <c r="O295" s="13">
        <f t="shared" si="65"/>
        <v>-0.38335139515538685</v>
      </c>
      <c r="P295" s="13">
        <f t="shared" si="66"/>
        <v>3.2663493119293725</v>
      </c>
      <c r="Q295" s="13">
        <f t="shared" si="67"/>
        <v>0.7019056382007585</v>
      </c>
      <c r="R295" s="13">
        <f t="shared" si="71"/>
        <v>3.968254950130131</v>
      </c>
      <c r="S295" s="13">
        <f t="shared" si="72"/>
        <v>0</v>
      </c>
    </row>
    <row r="296" spans="9:19" ht="12.75">
      <c r="I296" s="2">
        <f t="shared" si="70"/>
        <v>3555</v>
      </c>
      <c r="J296" s="13">
        <f t="shared" si="69"/>
        <v>-6.127468861211508</v>
      </c>
      <c r="K296" s="10">
        <f>MAX(D$8,K295+J295*I$44/VLOOKUP(K295,E$47:G$254,3,TRUE))</f>
        <v>272.3458146822706</v>
      </c>
      <c r="L296" s="13">
        <f t="shared" si="63"/>
        <v>10.110941521086415</v>
      </c>
      <c r="M296" s="10">
        <f t="shared" si="64"/>
        <v>-3.101558478913585</v>
      </c>
      <c r="N296" s="10">
        <f t="shared" si="73"/>
        <v>250.10174333588049</v>
      </c>
      <c r="O296" s="13">
        <f t="shared" si="65"/>
        <v>-0.3827190551962758</v>
      </c>
      <c r="P296" s="13">
        <f t="shared" si="66"/>
        <v>3.2785899554180657</v>
      </c>
      <c r="Q296" s="13">
        <f t="shared" si="67"/>
        <v>0.7048827044568422</v>
      </c>
      <c r="R296" s="13">
        <f t="shared" si="71"/>
        <v>3.983472659874908</v>
      </c>
      <c r="S296" s="13">
        <f t="shared" si="72"/>
        <v>0</v>
      </c>
    </row>
    <row r="297" spans="9:19" ht="12.75">
      <c r="I297" s="2">
        <f t="shared" si="70"/>
        <v>3570</v>
      </c>
      <c r="J297" s="13">
        <f t="shared" si="69"/>
        <v>-6.117387774844931</v>
      </c>
      <c r="K297" s="10">
        <f>MAX(D$8,K296+J296*I$44/VLOOKUP(K296,E$47:G$254,3,TRUE))</f>
        <v>272.2502925370398</v>
      </c>
      <c r="L297" s="13">
        <f t="shared" si="63"/>
        <v>10.11604021308031</v>
      </c>
      <c r="M297" s="10">
        <f t="shared" si="64"/>
        <v>-3.0839597869196886</v>
      </c>
      <c r="N297" s="10">
        <f t="shared" si="73"/>
        <v>249.9950040682631</v>
      </c>
      <c r="O297" s="13">
        <f t="shared" si="65"/>
        <v>-0.3820885809232095</v>
      </c>
      <c r="P297" s="13">
        <f t="shared" si="66"/>
        <v>3.2907975718083993</v>
      </c>
      <c r="Q297" s="13">
        <f t="shared" si="67"/>
        <v>0.7078548664269799</v>
      </c>
      <c r="R297" s="13">
        <f t="shared" si="71"/>
        <v>3.9986524382353794</v>
      </c>
      <c r="S297" s="13">
        <f t="shared" si="72"/>
        <v>0</v>
      </c>
    </row>
    <row r="298" spans="9:19" ht="12.75">
      <c r="I298" s="2">
        <f t="shared" si="70"/>
        <v>3585</v>
      </c>
      <c r="J298" s="13">
        <f t="shared" si="69"/>
        <v>-6.107140610930648</v>
      </c>
      <c r="K298" s="10">
        <f>MAX(D$8,K297+J297*I$44/VLOOKUP(K297,E$47:G$254,3,TRUE))</f>
        <v>272.1549275475641</v>
      </c>
      <c r="L298" s="13">
        <f t="shared" si="63"/>
        <v>10.12093504220697</v>
      </c>
      <c r="M298" s="10">
        <f t="shared" si="64"/>
        <v>-3.0790649577930296</v>
      </c>
      <c r="N298" s="10">
        <f t="shared" si="73"/>
        <v>249.88887045470878</v>
      </c>
      <c r="O298" s="13">
        <f t="shared" si="65"/>
        <v>-0.38145995790273446</v>
      </c>
      <c r="P298" s="13">
        <f t="shared" si="66"/>
        <v>3.3029722927647653</v>
      </c>
      <c r="Q298" s="13">
        <f t="shared" si="67"/>
        <v>0.7108221385115563</v>
      </c>
      <c r="R298" s="13">
        <f t="shared" si="71"/>
        <v>4.013794431276322</v>
      </c>
      <c r="S298" s="13">
        <f t="shared" si="72"/>
        <v>0</v>
      </c>
    </row>
    <row r="299" spans="9:19" ht="12.75">
      <c r="I299" s="2">
        <f t="shared" si="70"/>
        <v>3600</v>
      </c>
      <c r="J299" s="13">
        <f t="shared" si="69"/>
        <v>-6.096927611847087</v>
      </c>
      <c r="K299" s="10">
        <f>MAX(D$8,K298+J298*I$44/VLOOKUP(K298,E$47:G$254,3,TRUE))</f>
        <v>272.0597223028545</v>
      </c>
      <c r="L299" s="13">
        <f t="shared" si="63"/>
        <v>10.125825912511187</v>
      </c>
      <c r="M299" s="10">
        <f t="shared" si="64"/>
        <v>-3.074174087488812</v>
      </c>
      <c r="N299" s="10">
        <f t="shared" si="73"/>
        <v>249.78290529532987</v>
      </c>
      <c r="O299" s="13">
        <f t="shared" si="65"/>
        <v>-0.3808209788385284</v>
      </c>
      <c r="P299" s="13">
        <f t="shared" si="66"/>
        <v>3.315113860510345</v>
      </c>
      <c r="Q299" s="13">
        <f t="shared" si="67"/>
        <v>0.7137844401537558</v>
      </c>
      <c r="R299" s="13">
        <f t="shared" si="71"/>
        <v>4.028898300664101</v>
      </c>
      <c r="S299" s="13">
        <f t="shared" si="72"/>
        <v>0</v>
      </c>
    </row>
    <row r="300" spans="9:19" ht="12.75">
      <c r="I300" s="2">
        <f t="shared" si="70"/>
        <v>3615</v>
      </c>
      <c r="J300" s="13">
        <f t="shared" si="69"/>
        <v>-6.086748439973764</v>
      </c>
      <c r="K300" s="10">
        <f>MAX(D$8,K299+J299*I$44/VLOOKUP(K299,E$47:G$254,3,TRUE))</f>
        <v>271.96467627030955</v>
      </c>
      <c r="L300" s="13">
        <f t="shared" si="63"/>
        <v>10.130712643829517</v>
      </c>
      <c r="M300" s="10">
        <f t="shared" si="64"/>
        <v>-3.0692873561704825</v>
      </c>
      <c r="N300" s="10">
        <f t="shared" si="73"/>
        <v>249.6771084538846</v>
      </c>
      <c r="O300" s="13">
        <f t="shared" si="65"/>
        <v>-0.380184130179714</v>
      </c>
      <c r="P300" s="13">
        <f t="shared" si="66"/>
        <v>3.3272224159303367</v>
      </c>
      <c r="Q300" s="13">
        <f t="shared" si="67"/>
        <v>0.7167417879254159</v>
      </c>
      <c r="R300" s="13">
        <f t="shared" si="71"/>
        <v>4.043964203855753</v>
      </c>
      <c r="S300" s="13">
        <f t="shared" si="72"/>
        <v>0</v>
      </c>
    </row>
    <row r="301" spans="9:19" ht="12.75">
      <c r="I301" s="2">
        <f t="shared" si="70"/>
        <v>3630</v>
      </c>
      <c r="J301" s="13">
        <f t="shared" si="69"/>
        <v>-6.076602764218321</v>
      </c>
      <c r="K301" s="10">
        <f>MAX(D$8,K300+J300*I$44/VLOOKUP(K300,E$47:G$254,3,TRUE))</f>
        <v>271.8697889225913</v>
      </c>
      <c r="L301" s="13">
        <f t="shared" si="63"/>
        <v>10.135595061209234</v>
      </c>
      <c r="M301" s="10">
        <f t="shared" si="64"/>
        <v>-3.0644049387907657</v>
      </c>
      <c r="N301" s="10">
        <f t="shared" si="73"/>
        <v>249.57147978793097</v>
      </c>
      <c r="O301" s="13">
        <f t="shared" si="65"/>
        <v>-0.3795493908730805</v>
      </c>
      <c r="P301" s="13">
        <f t="shared" si="66"/>
        <v>3.3392980987563057</v>
      </c>
      <c r="Q301" s="13">
        <f t="shared" si="67"/>
        <v>0.719694198234607</v>
      </c>
      <c r="R301" s="13">
        <f t="shared" si="71"/>
        <v>4.058992296990913</v>
      </c>
      <c r="S301" s="13">
        <f t="shared" si="72"/>
        <v>0</v>
      </c>
    </row>
    <row r="302" spans="9:19" ht="12.75">
      <c r="I302" s="2">
        <f t="shared" si="70"/>
        <v>3645</v>
      </c>
      <c r="J302" s="13">
        <f t="shared" si="69"/>
        <v>-6.066490259866925</v>
      </c>
      <c r="K302" s="10">
        <f>MAX(D$8,K301+J301*I$44/VLOOKUP(K301,E$47:G$254,3,TRUE))</f>
        <v>271.775059737523</v>
      </c>
      <c r="L302" s="13">
        <f t="shared" si="63"/>
        <v>10.140472994780483</v>
      </c>
      <c r="M302" s="10">
        <f t="shared" si="64"/>
        <v>-3.0595270052195165</v>
      </c>
      <c r="N302" s="10">
        <f t="shared" si="73"/>
        <v>249.46601914900594</v>
      </c>
      <c r="O302" s="13">
        <f t="shared" si="65"/>
        <v>-0.3789167402730982</v>
      </c>
      <c r="P302" s="13">
        <f t="shared" si="66"/>
        <v>3.3513410475847536</v>
      </c>
      <c r="Q302" s="13">
        <f t="shared" si="67"/>
        <v>0.7226416873288036</v>
      </c>
      <c r="R302" s="13">
        <f t="shared" si="71"/>
        <v>4.073982734913558</v>
      </c>
      <c r="S302" s="13">
        <f t="shared" si="72"/>
        <v>0</v>
      </c>
    </row>
    <row r="303" spans="9:19" ht="12.75">
      <c r="I303" s="2">
        <f t="shared" si="70"/>
        <v>3660</v>
      </c>
      <c r="J303" s="13">
        <f t="shared" si="69"/>
        <v>-6.056410608438458</v>
      </c>
      <c r="K303" s="10">
        <f>MAX(D$8,K302+J302*I$44/VLOOKUP(K302,E$47:G$254,3,TRUE))</f>
        <v>271.68048819799014</v>
      </c>
      <c r="L303" s="13">
        <f aca="true" t="shared" si="74" ref="L303:L366">(K303-N303)/D$12</f>
        <v>10.145346279631646</v>
      </c>
      <c r="M303" s="10">
        <f t="shared" si="64"/>
        <v>-3.0546537203683535</v>
      </c>
      <c r="N303" s="10">
        <f t="shared" si="73"/>
        <v>249.36072638280052</v>
      </c>
      <c r="O303" s="13">
        <f t="shared" si="65"/>
        <v>-0.37828615813145916</v>
      </c>
      <c r="P303" s="13">
        <f t="shared" si="66"/>
        <v>3.3633513998952127</v>
      </c>
      <c r="Q303" s="13">
        <f t="shared" si="67"/>
        <v>0.7255842712979743</v>
      </c>
      <c r="R303" s="13">
        <f t="shared" si="71"/>
        <v>4.0889356711931875</v>
      </c>
      <c r="S303" s="13">
        <f t="shared" si="72"/>
        <v>0</v>
      </c>
    </row>
    <row r="304" spans="9:19" ht="12.75">
      <c r="I304" s="2">
        <f t="shared" si="70"/>
        <v>3675</v>
      </c>
      <c r="J304" s="13">
        <f t="shared" si="69"/>
        <v>-6.0463634975419325</v>
      </c>
      <c r="K304" s="10">
        <f>MAX(D$8,K303+J303*I$44/VLOOKUP(K303,E$47:G$254,3,TRUE))</f>
        <v>271.5860737918429</v>
      </c>
      <c r="L304" s="13">
        <f t="shared" si="74"/>
        <v>10.150214755687546</v>
      </c>
      <c r="M304" s="10">
        <f t="shared" si="64"/>
        <v>-3.049785244312453</v>
      </c>
      <c r="N304" s="10">
        <f t="shared" si="73"/>
        <v>249.25560132933032</v>
      </c>
      <c r="O304" s="13">
        <f t="shared" si="65"/>
        <v>-0.37765762458889185</v>
      </c>
      <c r="P304" s="13">
        <f t="shared" si="66"/>
        <v>3.3753292920680065</v>
      </c>
      <c r="Q304" s="13">
        <f t="shared" si="67"/>
        <v>0.7285219660776078</v>
      </c>
      <c r="R304" s="13">
        <f t="shared" si="71"/>
        <v>4.103851258145614</v>
      </c>
      <c r="S304" s="13">
        <f t="shared" si="72"/>
        <v>0</v>
      </c>
    </row>
    <row r="305" spans="9:19" ht="12.75">
      <c r="I305" s="2">
        <f t="shared" si="70"/>
        <v>3690</v>
      </c>
      <c r="J305" s="13">
        <f t="shared" si="69"/>
        <v>-6.03634862073749</v>
      </c>
      <c r="K305" s="10">
        <f>MAX(D$8,K304+J304*I$44/VLOOKUP(K304,E$47:G$254,3,TRUE))</f>
        <v>271.4918160118015</v>
      </c>
      <c r="L305" s="13">
        <f t="shared" si="74"/>
        <v>10.155078267590701</v>
      </c>
      <c r="M305" s="10">
        <f aca="true" t="shared" si="75" ref="M305:M368">L305-VLOOKUP(N305,A$47:C$254,2,TRUE)</f>
        <v>-3.044921732409298</v>
      </c>
      <c r="N305" s="10">
        <f t="shared" si="73"/>
        <v>249.15064382310197</v>
      </c>
      <c r="O305" s="13">
        <f aca="true" t="shared" si="76" ref="O305:O368">(K305-K304)/(I305-I304)*60</f>
        <v>-0.37703112016561136</v>
      </c>
      <c r="P305" s="13">
        <f t="shared" si="66"/>
        <v>3.387274859401546</v>
      </c>
      <c r="Q305" s="13">
        <f t="shared" si="67"/>
        <v>0.7314547874516646</v>
      </c>
      <c r="R305" s="13">
        <f t="shared" si="71"/>
        <v>4.118729646853211</v>
      </c>
      <c r="S305" s="13">
        <f t="shared" si="72"/>
        <v>0</v>
      </c>
    </row>
    <row r="306" spans="9:19" ht="12.75">
      <c r="I306" s="2">
        <f t="shared" si="70"/>
        <v>3705</v>
      </c>
      <c r="J306" s="13">
        <f t="shared" si="69"/>
        <v>-6.026365677400516</v>
      </c>
      <c r="K306" s="10">
        <f>MAX(D$8,K305+J305*I$44/VLOOKUP(K305,E$47:G$254,3,TRUE))</f>
        <v>271.39771435536323</v>
      </c>
      <c r="L306" s="13">
        <f t="shared" si="74"/>
        <v>10.159936664585299</v>
      </c>
      <c r="M306" s="10">
        <f t="shared" si="75"/>
        <v>-3.0400633354147004</v>
      </c>
      <c r="N306" s="10">
        <f t="shared" si="73"/>
        <v>249.04585369327557</v>
      </c>
      <c r="O306" s="13">
        <f t="shared" si="76"/>
        <v>-0.376406625753134</v>
      </c>
      <c r="P306" s="13">
        <f t="shared" si="66"/>
        <v>3.3991882361293166</v>
      </c>
      <c r="Q306" s="13">
        <f t="shared" si="67"/>
        <v>0.7343827510554661</v>
      </c>
      <c r="R306" s="13">
        <f t="shared" si="71"/>
        <v>4.1335709871847826</v>
      </c>
      <c r="S306" s="13">
        <f t="shared" si="72"/>
        <v>0</v>
      </c>
    </row>
    <row r="307" spans="9:19" ht="12.75">
      <c r="I307" s="2">
        <f t="shared" si="70"/>
        <v>3720</v>
      </c>
      <c r="J307" s="13">
        <f t="shared" si="69"/>
        <v>-6.016414372589117</v>
      </c>
      <c r="K307" s="10">
        <f>MAX(D$8,K306+J306*I$44/VLOOKUP(K306,E$47:G$254,3,TRUE))</f>
        <v>271.3037683247119</v>
      </c>
      <c r="L307" s="13">
        <f t="shared" si="74"/>
        <v>10.164789800404062</v>
      </c>
      <c r="M307" s="10">
        <f t="shared" si="75"/>
        <v>-3.022710199595938</v>
      </c>
      <c r="N307" s="10">
        <f t="shared" si="73"/>
        <v>248.94123076382294</v>
      </c>
      <c r="O307" s="13">
        <f t="shared" si="76"/>
        <v>-0.3757841226054097</v>
      </c>
      <c r="P307" s="13">
        <f t="shared" si="66"/>
        <v>3.411069555436432</v>
      </c>
      <c r="Q307" s="13">
        <f t="shared" si="67"/>
        <v>0.737305872378513</v>
      </c>
      <c r="R307" s="13">
        <f t="shared" si="71"/>
        <v>4.148375427814945</v>
      </c>
      <c r="S307" s="13">
        <f t="shared" si="72"/>
        <v>0</v>
      </c>
    </row>
    <row r="308" spans="9:19" ht="12.75">
      <c r="I308" s="2">
        <f t="shared" si="70"/>
        <v>3735</v>
      </c>
      <c r="J308" s="13">
        <f t="shared" si="69"/>
        <v>-6.00629887873091</v>
      </c>
      <c r="K308" s="10">
        <f>MAX(D$8,K307+J307*I$44/VLOOKUP(K307,E$47:G$254,3,TRUE))</f>
        <v>271.2099774266291</v>
      </c>
      <c r="L308" s="13">
        <f t="shared" si="74"/>
        <v>10.169441994974022</v>
      </c>
      <c r="M308" s="10">
        <f t="shared" si="75"/>
        <v>-3.0180580050259778</v>
      </c>
      <c r="N308" s="10">
        <f t="shared" si="73"/>
        <v>248.83720503768626</v>
      </c>
      <c r="O308" s="13">
        <f t="shared" si="76"/>
        <v>-0.3751635923310914</v>
      </c>
      <c r="P308" s="13">
        <f aca="true" t="shared" si="77" ref="P308:P371">$D$16*($D$19*$D$21*$D$17+$D$20*$D$22*$D$18)*($D$7^4-$K308^4)</f>
        <v>3.422918949475867</v>
      </c>
      <c r="Q308" s="13">
        <f aca="true" t="shared" si="78" ref="Q308:Q371">($D$7-$K308)*(1/$D$13+1/$D$14)</f>
        <v>0.7402241667672449</v>
      </c>
      <c r="R308" s="13">
        <f t="shared" si="71"/>
        <v>4.163143116243112</v>
      </c>
      <c r="S308" s="13">
        <f t="shared" si="72"/>
        <v>0</v>
      </c>
    </row>
    <row r="309" spans="9:19" ht="12.75">
      <c r="I309" s="2">
        <f t="shared" si="70"/>
        <v>3750</v>
      </c>
      <c r="J309" s="13">
        <f t="shared" si="69"/>
        <v>-5.996219373806218</v>
      </c>
      <c r="K309" s="10">
        <f>MAX(D$8,K308+J308*I$44/VLOOKUP(K308,E$47:G$254,3,TRUE))</f>
        <v>271.1163442206857</v>
      </c>
      <c r="L309" s="13">
        <f t="shared" si="74"/>
        <v>10.174093093255047</v>
      </c>
      <c r="M309" s="10">
        <f t="shared" si="75"/>
        <v>-3.0134069067449527</v>
      </c>
      <c r="N309" s="10">
        <f t="shared" si="73"/>
        <v>248.73333941552457</v>
      </c>
      <c r="O309" s="13">
        <f t="shared" si="76"/>
        <v>-0.374532823773734</v>
      </c>
      <c r="P309" s="13">
        <f t="shared" si="77"/>
        <v>3.434736164867955</v>
      </c>
      <c r="Q309" s="13">
        <f t="shared" si="78"/>
        <v>0.7431375545808742</v>
      </c>
      <c r="R309" s="13">
        <f t="shared" si="71"/>
        <v>4.177873719448829</v>
      </c>
      <c r="S309" s="13">
        <f t="shared" si="72"/>
        <v>0</v>
      </c>
    </row>
    <row r="310" spans="9:19" ht="12.75">
      <c r="I310" s="2">
        <f t="shared" si="70"/>
        <v>3765</v>
      </c>
      <c r="J310" s="13">
        <f t="shared" si="69"/>
        <v>-5.986175461489624</v>
      </c>
      <c r="K310" s="10">
        <f>MAX(D$8,K309+J309*I$44/VLOOKUP(K309,E$47:G$254,3,TRUE))</f>
        <v>271.02286814584403</v>
      </c>
      <c r="L310" s="13">
        <f t="shared" si="74"/>
        <v>10.17874285737937</v>
      </c>
      <c r="M310" s="10">
        <f t="shared" si="75"/>
        <v>-3.008757142620629</v>
      </c>
      <c r="N310" s="10">
        <f t="shared" si="73"/>
        <v>248.6296338596094</v>
      </c>
      <c r="O310" s="13">
        <f t="shared" si="76"/>
        <v>-0.3739042993665862</v>
      </c>
      <c r="P310" s="13">
        <f t="shared" si="77"/>
        <v>3.4465213426137193</v>
      </c>
      <c r="Q310" s="13">
        <f t="shared" si="78"/>
        <v>0.746046053276028</v>
      </c>
      <c r="R310" s="13">
        <f t="shared" si="71"/>
        <v>4.192567395889747</v>
      </c>
      <c r="S310" s="13">
        <f t="shared" si="72"/>
        <v>0</v>
      </c>
    </row>
    <row r="311" spans="9:19" ht="12.75">
      <c r="I311" s="2">
        <f t="shared" si="70"/>
        <v>3780</v>
      </c>
      <c r="J311" s="13">
        <f t="shared" si="69"/>
        <v>-5.9761667534393315</v>
      </c>
      <c r="K311" s="10">
        <f>MAX(D$8,K310+J310*I$44/VLOOKUP(K310,E$47:G$254,3,TRUE))</f>
        <v>270.929548647245</v>
      </c>
      <c r="L311" s="13">
        <f t="shared" si="74"/>
        <v>10.18339105600855</v>
      </c>
      <c r="M311" s="10">
        <f t="shared" si="75"/>
        <v>-3.004108943991451</v>
      </c>
      <c r="N311" s="10">
        <f t="shared" si="73"/>
        <v>248.52608832402618</v>
      </c>
      <c r="O311" s="13">
        <f t="shared" si="76"/>
        <v>-0.3732779943961759</v>
      </c>
      <c r="P311" s="13">
        <f t="shared" si="77"/>
        <v>3.4582746224521235</v>
      </c>
      <c r="Q311" s="13">
        <f t="shared" si="78"/>
        <v>0.7489496801170944</v>
      </c>
      <c r="R311" s="13">
        <f t="shared" si="71"/>
        <v>4.207224302569218</v>
      </c>
      <c r="S311" s="13">
        <f t="shared" si="72"/>
        <v>0</v>
      </c>
    </row>
    <row r="312" spans="9:19" ht="12.75">
      <c r="I312" s="2">
        <f t="shared" si="70"/>
        <v>3795</v>
      </c>
      <c r="J312" s="13">
        <f t="shared" si="69"/>
        <v>-5.96619286911282</v>
      </c>
      <c r="K312" s="10">
        <f>MAX(D$8,K311+J311*I$44/VLOOKUP(K311,E$47:G$254,3,TRUE))</f>
        <v>270.8363851760833</v>
      </c>
      <c r="L312" s="13">
        <f t="shared" si="74"/>
        <v>10.18803746417478</v>
      </c>
      <c r="M312" s="10">
        <f t="shared" si="75"/>
        <v>-2.99946253582522</v>
      </c>
      <c r="N312" s="10">
        <f t="shared" si="73"/>
        <v>248.42270275489878</v>
      </c>
      <c r="O312" s="13">
        <f t="shared" si="76"/>
        <v>-0.372653884646752</v>
      </c>
      <c r="P312" s="13">
        <f t="shared" si="77"/>
        <v>3.469996142881866</v>
      </c>
      <c r="Q312" s="13">
        <f t="shared" si="78"/>
        <v>0.7518484521800934</v>
      </c>
      <c r="R312" s="13">
        <f t="shared" si="71"/>
        <v>4.22184459506196</v>
      </c>
      <c r="S312" s="13">
        <f t="shared" si="72"/>
        <v>0</v>
      </c>
    </row>
    <row r="313" spans="9:19" ht="12.75">
      <c r="I313" s="2">
        <f t="shared" si="70"/>
        <v>3810</v>
      </c>
      <c r="J313" s="13">
        <f t="shared" si="69"/>
        <v>-5.956253435586827</v>
      </c>
      <c r="K313" s="10">
        <f>MAX(D$8,K312+J312*I$44/VLOOKUP(K312,E$47:G$254,3,TRUE))</f>
        <v>270.74337718948607</v>
      </c>
      <c r="L313" s="13">
        <f t="shared" si="74"/>
        <v>10.192681863125973</v>
      </c>
      <c r="M313" s="10">
        <f t="shared" si="75"/>
        <v>-2.994818136874027</v>
      </c>
      <c r="N313" s="10">
        <f t="shared" si="73"/>
        <v>248.31947709060893</v>
      </c>
      <c r="O313" s="13">
        <f t="shared" si="76"/>
        <v>-0.37203194638891546</v>
      </c>
      <c r="P313" s="13">
        <f t="shared" si="77"/>
        <v>3.4816860411826847</v>
      </c>
      <c r="Q313" s="13">
        <f t="shared" si="78"/>
        <v>0.754742386356461</v>
      </c>
      <c r="R313" s="13">
        <f t="shared" si="71"/>
        <v>4.2364284275391455</v>
      </c>
      <c r="S313" s="13">
        <f t="shared" si="72"/>
        <v>0</v>
      </c>
    </row>
    <row r="314" spans="9:19" ht="12.75">
      <c r="I314" s="2">
        <f t="shared" si="70"/>
        <v>3825</v>
      </c>
      <c r="J314" s="13">
        <f t="shared" si="69"/>
        <v>-5.946348087381587</v>
      </c>
      <c r="K314" s="10">
        <f>MAX(D$8,K313+J313*I$44/VLOOKUP(K313,E$47:G$254,3,TRUE))</f>
        <v>270.65052415039395</v>
      </c>
      <c r="L314" s="13">
        <f t="shared" si="74"/>
        <v>10.197324040174502</v>
      </c>
      <c r="M314" s="10">
        <f t="shared" si="75"/>
        <v>-2.990175959825498</v>
      </c>
      <c r="N314" s="10">
        <f t="shared" si="73"/>
        <v>248.21641126201004</v>
      </c>
      <c r="O314" s="13">
        <f t="shared" si="76"/>
        <v>-0.37141215636847846</v>
      </c>
      <c r="P314" s="13">
        <f t="shared" si="77"/>
        <v>3.493344453436171</v>
      </c>
      <c r="Q314" s="13">
        <f t="shared" si="78"/>
        <v>0.7576314993567448</v>
      </c>
      <c r="R314" s="13">
        <f t="shared" si="71"/>
        <v>4.250975952792915</v>
      </c>
      <c r="S314" s="13">
        <f t="shared" si="72"/>
        <v>0</v>
      </c>
    </row>
    <row r="315" spans="9:19" ht="12.75">
      <c r="I315" s="2">
        <f t="shared" si="70"/>
        <v>3840</v>
      </c>
      <c r="J315" s="13">
        <f aca="true" t="shared" si="79" ref="J315:J378">(D$7-K315)*(1/D$13+1/D$14)+D$16*(D$19*D$21*D$17+D$20*D$22*D$18)*(D$7^4-K315^4)-(K315-N315)/D$12</f>
        <v>-5.936476466289319</v>
      </c>
      <c r="K315" s="10">
        <f>MAX(D$8,K314+J314*I$44/VLOOKUP(K314,E$47:G$254,3,TRUE))</f>
        <v>270.5578255274452</v>
      </c>
      <c r="L315" s="13">
        <f t="shared" si="74"/>
        <v>10.201963788549632</v>
      </c>
      <c r="M315" s="10">
        <f t="shared" si="75"/>
        <v>-2.985536211450368</v>
      </c>
      <c r="N315" s="10">
        <f t="shared" si="73"/>
        <v>248.11350519263598</v>
      </c>
      <c r="O315" s="13">
        <f t="shared" si="76"/>
        <v>-0.3707944917950954</v>
      </c>
      <c r="P315" s="13">
        <f t="shared" si="77"/>
        <v>3.5049715145461</v>
      </c>
      <c r="Q315" s="13">
        <f t="shared" si="78"/>
        <v>0.7605158077142128</v>
      </c>
      <c r="R315" s="13">
        <f t="shared" si="71"/>
        <v>4.265487322260313</v>
      </c>
      <c r="S315" s="13">
        <f t="shared" si="72"/>
        <v>0</v>
      </c>
    </row>
    <row r="316" spans="9:19" ht="12.75">
      <c r="I316" s="2">
        <f aca="true" t="shared" si="80" ref="I316:I379">I315+I$44</f>
        <v>3855</v>
      </c>
      <c r="J316" s="13">
        <f t="shared" si="79"/>
        <v>-5.926638221206651</v>
      </c>
      <c r="K316" s="10">
        <f>MAX(D$8,K315+J315*I$44/VLOOKUP(K315,E$47:G$254,3,TRUE))</f>
        <v>270.46528079486205</v>
      </c>
      <c r="L316" s="13">
        <f t="shared" si="74"/>
        <v>10.206600907253378</v>
      </c>
      <c r="M316" s="10">
        <f t="shared" si="75"/>
        <v>-2.980899092746622</v>
      </c>
      <c r="N316" s="10">
        <f t="shared" si="73"/>
        <v>248.01075879890462</v>
      </c>
      <c r="O316" s="13">
        <f t="shared" si="76"/>
        <v>-0.37017893033248583</v>
      </c>
      <c r="P316" s="13">
        <f t="shared" si="77"/>
        <v>3.5165673582583423</v>
      </c>
      <c r="Q316" s="13">
        <f t="shared" si="78"/>
        <v>0.7633953277883853</v>
      </c>
      <c r="R316" s="13">
        <f aca="true" t="shared" si="81" ref="R316:R379">(D$7-K316)*(1/D$13+1/D$14)+D$16*(D$19*D$21*D$17+D$20*D$22*D$18)*(D$7^4-K316^4)</f>
        <v>4.279962686046727</v>
      </c>
      <c r="S316" s="13">
        <f aca="true" t="shared" si="82" ref="S316:S379">IF(K316=D$8,-J316,0)</f>
        <v>0</v>
      </c>
    </row>
    <row r="317" spans="9:19" ht="12.75">
      <c r="I317" s="2">
        <f t="shared" si="80"/>
        <v>3870</v>
      </c>
      <c r="J317" s="13">
        <f t="shared" si="79"/>
        <v>-5.916833007971156</v>
      </c>
      <c r="K317" s="10">
        <f>MAX(D$8,K316+J316*I$44/VLOOKUP(K316,E$47:G$254,3,TRUE))</f>
        <v>270.37288943234034</v>
      </c>
      <c r="L317" s="13">
        <f t="shared" si="74"/>
        <v>10.211235200919914</v>
      </c>
      <c r="M317" s="10">
        <f t="shared" si="75"/>
        <v>-2.963764799080087</v>
      </c>
      <c r="N317" s="10">
        <f t="shared" si="73"/>
        <v>247.90817199031653</v>
      </c>
      <c r="O317" s="13">
        <f t="shared" si="76"/>
        <v>-0.3695654500868386</v>
      </c>
      <c r="P317" s="13">
        <f t="shared" si="77"/>
        <v>3.5281321171802817</v>
      </c>
      <c r="Q317" s="13">
        <f t="shared" si="78"/>
        <v>0.7662700757684765</v>
      </c>
      <c r="R317" s="13">
        <f t="shared" si="81"/>
        <v>4.294402192948758</v>
      </c>
      <c r="S317" s="13">
        <f t="shared" si="82"/>
        <v>0</v>
      </c>
    </row>
    <row r="318" spans="9:19" ht="12.75">
      <c r="I318" s="2">
        <f t="shared" si="80"/>
        <v>3885</v>
      </c>
      <c r="J318" s="13">
        <f t="shared" si="79"/>
        <v>-5.906864951018045</v>
      </c>
      <c r="K318" s="10">
        <f>MAX(D$8,K317+J317*I$44/VLOOKUP(K317,E$47:G$254,3,TRUE))</f>
        <v>270.280650924941</v>
      </c>
      <c r="L318" s="13">
        <f t="shared" si="74"/>
        <v>10.215670941494594</v>
      </c>
      <c r="M318" s="10">
        <f t="shared" si="75"/>
        <v>-2.959329058505407</v>
      </c>
      <c r="N318" s="10">
        <f t="shared" si="73"/>
        <v>247.80617485365292</v>
      </c>
      <c r="O318" s="13">
        <f t="shared" si="76"/>
        <v>-0.368954029597262</v>
      </c>
      <c r="P318" s="13">
        <f t="shared" si="77"/>
        <v>3.5396659227997858</v>
      </c>
      <c r="Q318" s="13">
        <f t="shared" si="78"/>
        <v>0.7691400676767625</v>
      </c>
      <c r="R318" s="13">
        <f t="shared" si="81"/>
        <v>4.308805990476548</v>
      </c>
      <c r="S318" s="13">
        <f t="shared" si="82"/>
        <v>0</v>
      </c>
    </row>
    <row r="319" spans="9:19" ht="12.75">
      <c r="I319" s="2">
        <f t="shared" si="80"/>
        <v>3900</v>
      </c>
      <c r="J319" s="13">
        <f t="shared" si="79"/>
        <v>-5.896934177599691</v>
      </c>
      <c r="K319" s="10">
        <f>MAX(D$8,K318+J318*I$44/VLOOKUP(K318,E$47:G$254,3,TRUE))</f>
        <v>270.18856781126226</v>
      </c>
      <c r="L319" s="13">
        <f t="shared" si="74"/>
        <v>10.2201079270462</v>
      </c>
      <c r="M319" s="10">
        <f t="shared" si="75"/>
        <v>-2.9548920729538004</v>
      </c>
      <c r="N319" s="10">
        <f t="shared" si="73"/>
        <v>247.70433037176062</v>
      </c>
      <c r="O319" s="13">
        <f t="shared" si="76"/>
        <v>-0.36833245471507325</v>
      </c>
      <c r="P319" s="13">
        <f t="shared" si="77"/>
        <v>3.5511685249214926</v>
      </c>
      <c r="Q319" s="13">
        <f t="shared" si="78"/>
        <v>0.772005224525016</v>
      </c>
      <c r="R319" s="13">
        <f t="shared" si="81"/>
        <v>4.323173749446509</v>
      </c>
      <c r="S319" s="13">
        <f t="shared" si="82"/>
        <v>0</v>
      </c>
    </row>
    <row r="320" spans="9:19" ht="12.75">
      <c r="I320" s="2">
        <f t="shared" si="80"/>
        <v>3915</v>
      </c>
      <c r="J320" s="13">
        <f t="shared" si="79"/>
        <v>-5.887040245930628</v>
      </c>
      <c r="K320" s="10">
        <f>MAX(D$8,K319+J319*I$44/VLOOKUP(K319,E$47:G$254,3,TRUE))</f>
        <v>270.09663951008474</v>
      </c>
      <c r="L320" s="13">
        <f t="shared" si="74"/>
        <v>10.2245458739089</v>
      </c>
      <c r="M320" s="10">
        <f t="shared" si="75"/>
        <v>-2.950454126091101</v>
      </c>
      <c r="N320" s="10">
        <f t="shared" si="73"/>
        <v>247.60263858748516</v>
      </c>
      <c r="O320" s="13">
        <f t="shared" si="76"/>
        <v>-0.3677132047100713</v>
      </c>
      <c r="P320" s="13">
        <f t="shared" si="77"/>
        <v>3.562640063580455</v>
      </c>
      <c r="Q320" s="13">
        <f t="shared" si="78"/>
        <v>0.7748655643978173</v>
      </c>
      <c r="R320" s="13">
        <f t="shared" si="81"/>
        <v>4.337505627978272</v>
      </c>
      <c r="S320" s="13">
        <f t="shared" si="82"/>
        <v>0</v>
      </c>
    </row>
    <row r="321" spans="9:19" ht="12.75">
      <c r="I321" s="2">
        <f t="shared" si="80"/>
        <v>3930</v>
      </c>
      <c r="J321" s="13">
        <f t="shared" si="79"/>
        <v>-5.877182723345276</v>
      </c>
      <c r="K321" s="10">
        <f>MAX(D$8,K320+J320*I$44/VLOOKUP(K320,E$47:G$254,3,TRUE))</f>
        <v>270.0048654470762</v>
      </c>
      <c r="L321" s="13">
        <f t="shared" si="74"/>
        <v>10.22898450598474</v>
      </c>
      <c r="M321" s="10">
        <f t="shared" si="75"/>
        <v>-2.94601549401526</v>
      </c>
      <c r="N321" s="10">
        <f t="shared" si="73"/>
        <v>247.50109953390978</v>
      </c>
      <c r="O321" s="13">
        <f t="shared" si="76"/>
        <v>-0.36709625203411633</v>
      </c>
      <c r="P321" s="13">
        <f t="shared" si="77"/>
        <v>3.5740806774740084</v>
      </c>
      <c r="Q321" s="13">
        <f t="shared" si="78"/>
        <v>0.7777211051654571</v>
      </c>
      <c r="R321" s="13">
        <f t="shared" si="81"/>
        <v>4.351801782639465</v>
      </c>
      <c r="S321" s="13">
        <f t="shared" si="82"/>
        <v>0</v>
      </c>
    </row>
    <row r="322" spans="9:19" ht="12.75">
      <c r="I322" s="2">
        <f t="shared" si="80"/>
        <v>3945</v>
      </c>
      <c r="J322" s="13">
        <f t="shared" si="79"/>
        <v>-5.867361186086319</v>
      </c>
      <c r="K322" s="10">
        <f>MAX(D$8,K321+J321*I$44/VLOOKUP(K321,E$47:G$254,3,TRUE))</f>
        <v>269.91324505464934</v>
      </c>
      <c r="L322" s="13">
        <f t="shared" si="74"/>
        <v>10.233423554560645</v>
      </c>
      <c r="M322" s="10">
        <f t="shared" si="75"/>
        <v>-2.941576445439356</v>
      </c>
      <c r="N322" s="10">
        <f t="shared" si="73"/>
        <v>247.39971323461592</v>
      </c>
      <c r="O322" s="13">
        <f t="shared" si="76"/>
        <v>-0.3664815697075028</v>
      </c>
      <c r="P322" s="13">
        <f t="shared" si="77"/>
        <v>3.5854905039859672</v>
      </c>
      <c r="Q322" s="13">
        <f t="shared" si="78"/>
        <v>0.7805718644883586</v>
      </c>
      <c r="R322" s="13">
        <f t="shared" si="81"/>
        <v>4.366062368474326</v>
      </c>
      <c r="S322" s="13">
        <f t="shared" si="82"/>
        <v>0</v>
      </c>
    </row>
    <row r="323" spans="9:19" ht="12.75">
      <c r="I323" s="2">
        <f t="shared" si="80"/>
        <v>3960</v>
      </c>
      <c r="J323" s="13">
        <f t="shared" si="79"/>
        <v>-5.857575219098151</v>
      </c>
      <c r="K323" s="10">
        <f>MAX(D$8,K322+J322*I$44/VLOOKUP(K322,E$47:G$254,3,TRUE))</f>
        <v>269.82177777182284</v>
      </c>
      <c r="L323" s="13">
        <f t="shared" si="74"/>
        <v>10.237862758129793</v>
      </c>
      <c r="M323" s="10">
        <f t="shared" si="75"/>
        <v>-2.9371372418702073</v>
      </c>
      <c r="N323" s="10">
        <f t="shared" si="73"/>
        <v>247.2984797039373</v>
      </c>
      <c r="O323" s="13">
        <f t="shared" si="76"/>
        <v>-0.36586913130599896</v>
      </c>
      <c r="P323" s="13">
        <f t="shared" si="77"/>
        <v>3.596869679210245</v>
      </c>
      <c r="Q323" s="13">
        <f t="shared" si="78"/>
        <v>0.7834178598213977</v>
      </c>
      <c r="R323" s="13">
        <f t="shared" si="81"/>
        <v>4.3802875390316425</v>
      </c>
      <c r="S323" s="13">
        <f t="shared" si="82"/>
        <v>0</v>
      </c>
    </row>
    <row r="324" spans="9:19" ht="12.75">
      <c r="I324" s="2">
        <f t="shared" si="80"/>
        <v>3975</v>
      </c>
      <c r="J324" s="13">
        <f t="shared" si="79"/>
        <v>-5.847824415825051</v>
      </c>
      <c r="K324" s="10">
        <f>MAX(D$8,K323+J323*I$44/VLOOKUP(K323,E$47:G$254,3,TRUE))</f>
        <v>269.7304630440857</v>
      </c>
      <c r="L324" s="13">
        <f t="shared" si="74"/>
        <v>10.24230186221716</v>
      </c>
      <c r="M324" s="10">
        <f t="shared" si="75"/>
        <v>-2.9326981377828414</v>
      </c>
      <c r="N324" s="10">
        <f t="shared" si="73"/>
        <v>247.19739894720794</v>
      </c>
      <c r="O324" s="13">
        <f t="shared" si="76"/>
        <v>-0.3652589109485689</v>
      </c>
      <c r="P324" s="13">
        <f t="shared" si="77"/>
        <v>3.6082183379739794</v>
      </c>
      <c r="Q324" s="13">
        <f t="shared" si="78"/>
        <v>0.7862591084181293</v>
      </c>
      <c r="R324" s="13">
        <f t="shared" si="81"/>
        <v>4.394477446392108</v>
      </c>
      <c r="S324" s="13">
        <f t="shared" si="82"/>
        <v>0</v>
      </c>
    </row>
    <row r="325" spans="9:19" ht="12.75">
      <c r="I325" s="2">
        <f t="shared" si="80"/>
        <v>3990</v>
      </c>
      <c r="J325" s="13">
        <f t="shared" si="79"/>
        <v>-5.838108378014432</v>
      </c>
      <c r="K325" s="10">
        <f>MAX(D$8,K324+J324*I$44/VLOOKUP(K324,E$47:G$254,3,TRUE))</f>
        <v>269.6393003232649</v>
      </c>
      <c r="L325" s="13">
        <f t="shared" si="74"/>
        <v>10.24674061920937</v>
      </c>
      <c r="M325" s="10">
        <f t="shared" si="75"/>
        <v>-2.92825938079063</v>
      </c>
      <c r="N325" s="10">
        <f t="shared" si="73"/>
        <v>247.09647096100426</v>
      </c>
      <c r="O325" s="13">
        <f t="shared" si="76"/>
        <v>-0.3646508832832751</v>
      </c>
      <c r="P325" s="13">
        <f t="shared" si="77"/>
        <v>3.619536613860036</v>
      </c>
      <c r="Q325" s="13">
        <f t="shared" si="78"/>
        <v>0.7890956273349025</v>
      </c>
      <c r="R325" s="13">
        <f t="shared" si="81"/>
        <v>4.408632241194939</v>
      </c>
      <c r="S325" s="13">
        <f t="shared" si="82"/>
        <v>0</v>
      </c>
    </row>
    <row r="326" spans="9:19" ht="12.75">
      <c r="I326" s="2">
        <f t="shared" si="80"/>
        <v>4005</v>
      </c>
      <c r="J326" s="13">
        <f t="shared" si="79"/>
        <v>-5.828426715524511</v>
      </c>
      <c r="K326" s="10">
        <f>MAX(D$8,K325+J325*I$44/VLOOKUP(K325,E$47:G$254,3,TRUE))</f>
        <v>269.54828906739573</v>
      </c>
      <c r="L326" s="13">
        <f t="shared" si="74"/>
        <v>10.251178788188493</v>
      </c>
      <c r="M326" s="10">
        <f t="shared" si="75"/>
        <v>-2.911321211811506</v>
      </c>
      <c r="N326" s="10">
        <f t="shared" si="73"/>
        <v>246.99569573338104</v>
      </c>
      <c r="O326" s="13">
        <f t="shared" si="76"/>
        <v>-0.3640450234765922</v>
      </c>
      <c r="P326" s="13">
        <f t="shared" si="77"/>
        <v>3.6308246392290893</v>
      </c>
      <c r="Q326" s="13">
        <f t="shared" si="78"/>
        <v>0.7919274334348928</v>
      </c>
      <c r="R326" s="13">
        <f t="shared" si="81"/>
        <v>4.422752072663982</v>
      </c>
      <c r="S326" s="13">
        <f t="shared" si="82"/>
        <v>0</v>
      </c>
    </row>
    <row r="327" spans="9:19" ht="12.75">
      <c r="I327" s="2">
        <f t="shared" si="80"/>
        <v>4020</v>
      </c>
      <c r="J327" s="13">
        <f t="shared" si="79"/>
        <v>-5.818583507952982</v>
      </c>
      <c r="K327" s="10">
        <f>MAX(D$8,K326+J326*I$44/VLOOKUP(K326,E$47:G$254,3,TRUE))</f>
        <v>269.45742874059556</v>
      </c>
      <c r="L327" s="13">
        <f t="shared" si="74"/>
        <v>10.255420596586152</v>
      </c>
      <c r="M327" s="10">
        <f t="shared" si="75"/>
        <v>-2.9070794034138476</v>
      </c>
      <c r="N327" s="10">
        <f t="shared" si="73"/>
        <v>246.89550342810603</v>
      </c>
      <c r="O327" s="13">
        <f t="shared" si="76"/>
        <v>-0.3634413072006737</v>
      </c>
      <c r="P327" s="13">
        <f t="shared" si="77"/>
        <v>3.6420825452411334</v>
      </c>
      <c r="Q327" s="13">
        <f t="shared" si="78"/>
        <v>0.7947545433920367</v>
      </c>
      <c r="R327" s="13">
        <f t="shared" si="81"/>
        <v>4.43683708863317</v>
      </c>
      <c r="S327" s="13">
        <f t="shared" si="82"/>
        <v>0</v>
      </c>
    </row>
    <row r="328" spans="9:19" ht="12.75">
      <c r="I328" s="2">
        <f t="shared" si="80"/>
        <v>4035</v>
      </c>
      <c r="J328" s="13">
        <f t="shared" si="79"/>
        <v>-5.808778835366916</v>
      </c>
      <c r="K328" s="10">
        <f>MAX(D$8,K327+J327*I$44/VLOOKUP(K327,E$47:G$254,3,TRUE))</f>
        <v>269.3667218612179</v>
      </c>
      <c r="L328" s="13">
        <f t="shared" si="74"/>
        <v>10.259665798971477</v>
      </c>
      <c r="M328" s="10">
        <f t="shared" si="75"/>
        <v>-2.902834201028522</v>
      </c>
      <c r="N328" s="10">
        <f t="shared" si="73"/>
        <v>246.79545710348066</v>
      </c>
      <c r="O328" s="13">
        <f t="shared" si="76"/>
        <v>-0.3628275175105955</v>
      </c>
      <c r="P328" s="13">
        <f t="shared" si="77"/>
        <v>3.6533100847565447</v>
      </c>
      <c r="Q328" s="13">
        <f t="shared" si="78"/>
        <v>0.7975768788480162</v>
      </c>
      <c r="R328" s="13">
        <f t="shared" si="81"/>
        <v>4.450886963604561</v>
      </c>
      <c r="S328" s="13">
        <f t="shared" si="82"/>
        <v>0</v>
      </c>
    </row>
    <row r="329" spans="9:19" ht="12.75">
      <c r="I329" s="2">
        <f t="shared" si="80"/>
        <v>4050</v>
      </c>
      <c r="J329" s="13">
        <f t="shared" si="79"/>
        <v>-5.799012213489808</v>
      </c>
      <c r="K329" s="10">
        <f>MAX(D$8,K328+J328*I$44/VLOOKUP(K328,E$47:G$254,3,TRUE))</f>
        <v>269.27616782853437</v>
      </c>
      <c r="L329" s="13">
        <f t="shared" si="74"/>
        <v>10.263914069193756</v>
      </c>
      <c r="M329" s="10">
        <f t="shared" si="75"/>
        <v>-2.8985859308062434</v>
      </c>
      <c r="N329" s="10">
        <f t="shared" si="73"/>
        <v>246.6955568763081</v>
      </c>
      <c r="O329" s="13">
        <f t="shared" si="76"/>
        <v>-0.3622161307341685</v>
      </c>
      <c r="P329" s="13">
        <f t="shared" si="77"/>
        <v>3.6645073972095124</v>
      </c>
      <c r="Q329" s="13">
        <f t="shared" si="78"/>
        <v>0.8003944584944356</v>
      </c>
      <c r="R329" s="13">
        <f t="shared" si="81"/>
        <v>4.464901855703948</v>
      </c>
      <c r="S329" s="13">
        <f t="shared" si="82"/>
        <v>0</v>
      </c>
    </row>
    <row r="330" spans="9:19" ht="12.75">
      <c r="I330" s="2">
        <f t="shared" si="80"/>
        <v>4065</v>
      </c>
      <c r="J330" s="13">
        <f t="shared" si="79"/>
        <v>-5.789283168222014</v>
      </c>
      <c r="K330" s="10">
        <f>MAX(D$8,K329+J329*I$44/VLOOKUP(K329,E$47:G$254,3,TRUE))</f>
        <v>269.185766049366</v>
      </c>
      <c r="L330" s="13">
        <f t="shared" si="74"/>
        <v>10.268165089635861</v>
      </c>
      <c r="M330" s="10">
        <f t="shared" si="75"/>
        <v>-2.8943349103641385</v>
      </c>
      <c r="N330" s="10">
        <f t="shared" si="73"/>
        <v>246.5958028521671</v>
      </c>
      <c r="O330" s="13">
        <f t="shared" si="76"/>
        <v>-0.36160711667344003</v>
      </c>
      <c r="P330" s="13">
        <f t="shared" si="77"/>
        <v>3.675674620625849</v>
      </c>
      <c r="Q330" s="13">
        <f t="shared" si="78"/>
        <v>0.8032073007879977</v>
      </c>
      <c r="R330" s="13">
        <f t="shared" si="81"/>
        <v>4.478881921413847</v>
      </c>
      <c r="S330" s="13">
        <f t="shared" si="82"/>
        <v>0</v>
      </c>
    </row>
    <row r="331" spans="9:19" ht="12.75">
      <c r="I331" s="2">
        <f t="shared" si="80"/>
        <v>4080</v>
      </c>
      <c r="J331" s="13">
        <f t="shared" si="79"/>
        <v>-5.779591235403817</v>
      </c>
      <c r="K331" s="10">
        <f>MAX(D$8,K330+J330*I$44/VLOOKUP(K330,E$47:G$254,3,TRUE))</f>
        <v>269.09551593792474</v>
      </c>
      <c r="L331" s="13">
        <f t="shared" si="74"/>
        <v>10.272418551008645</v>
      </c>
      <c r="M331" s="10">
        <f t="shared" si="75"/>
        <v>-2.8900814489913547</v>
      </c>
      <c r="N331" s="10">
        <f t="shared" si="73"/>
        <v>246.49619512570573</v>
      </c>
      <c r="O331" s="13">
        <f t="shared" si="76"/>
        <v>-0.3610004457650575</v>
      </c>
      <c r="P331" s="13">
        <f t="shared" si="77"/>
        <v>3.6868118916493877</v>
      </c>
      <c r="Q331" s="13">
        <f t="shared" si="78"/>
        <v>0.8060154239554401</v>
      </c>
      <c r="R331" s="13">
        <f t="shared" si="81"/>
        <v>4.492827315604828</v>
      </c>
      <c r="S331" s="13">
        <f t="shared" si="82"/>
        <v>0</v>
      </c>
    </row>
    <row r="332" spans="9:19" ht="12.75">
      <c r="I332" s="2">
        <f t="shared" si="80"/>
        <v>4095</v>
      </c>
      <c r="J332" s="13">
        <f t="shared" si="79"/>
        <v>-5.7699359605840765</v>
      </c>
      <c r="K332" s="10">
        <f>MAX(D$8,K331+J331*I$44/VLOOKUP(K331,E$47:G$254,3,TRUE))</f>
        <v>269.0054169156583</v>
      </c>
      <c r="L332" s="13">
        <f t="shared" si="74"/>
        <v>10.276674152150193</v>
      </c>
      <c r="M332" s="10">
        <f t="shared" si="75"/>
        <v>-2.885825847849807</v>
      </c>
      <c r="N332" s="10">
        <f t="shared" si="73"/>
        <v>246.3967337809279</v>
      </c>
      <c r="O332" s="13">
        <f t="shared" si="76"/>
        <v>-0.3603960890657163</v>
      </c>
      <c r="P332" s="13">
        <f t="shared" si="77"/>
        <v>3.697919345567758</v>
      </c>
      <c r="Q332" s="13">
        <f t="shared" si="78"/>
        <v>0.8088188459983584</v>
      </c>
      <c r="R332" s="13">
        <f t="shared" si="81"/>
        <v>4.506738191566116</v>
      </c>
      <c r="S332" s="13">
        <f t="shared" si="82"/>
        <v>0</v>
      </c>
    </row>
    <row r="333" spans="9:19" ht="12.75">
      <c r="I333" s="2">
        <f t="shared" si="80"/>
        <v>4110</v>
      </c>
      <c r="J333" s="13">
        <f t="shared" si="79"/>
        <v>-5.760316898794496</v>
      </c>
      <c r="K333" s="10">
        <f>MAX(D$8,K332+J332*I$44/VLOOKUP(K332,E$47:G$254,3,TRUE))</f>
        <v>268.915468411099</v>
      </c>
      <c r="L333" s="13">
        <f t="shared" si="74"/>
        <v>10.280931599829946</v>
      </c>
      <c r="M333" s="10">
        <f t="shared" si="75"/>
        <v>-2.8815684001700532</v>
      </c>
      <c r="N333" s="10">
        <f t="shared" si="73"/>
        <v>246.29741889147314</v>
      </c>
      <c r="O333" s="13">
        <f t="shared" si="76"/>
        <v>-0.35979401823715307</v>
      </c>
      <c r="P333" s="13">
        <f t="shared" si="77"/>
        <v>3.708997116337538</v>
      </c>
      <c r="Q333" s="13">
        <f t="shared" si="78"/>
        <v>0.8116175846979126</v>
      </c>
      <c r="R333" s="13">
        <f t="shared" si="81"/>
        <v>4.52061470103545</v>
      </c>
      <c r="S333" s="13">
        <f t="shared" si="82"/>
        <v>0</v>
      </c>
    </row>
    <row r="334" spans="9:19" ht="12.75">
      <c r="I334" s="2">
        <f t="shared" si="80"/>
        <v>4125</v>
      </c>
      <c r="J334" s="13">
        <f t="shared" si="79"/>
        <v>-5.750733614329112</v>
      </c>
      <c r="K334" s="10">
        <f>MAX(D$8,K333+J333*I$44/VLOOKUP(K333,E$47:G$254,3,TRUE))</f>
        <v>268.82566985971584</v>
      </c>
      <c r="L334" s="13">
        <f t="shared" si="74"/>
        <v>10.28519060855739</v>
      </c>
      <c r="M334" s="10">
        <f t="shared" si="75"/>
        <v>-2.87730939144261</v>
      </c>
      <c r="N334" s="10">
        <f t="shared" si="73"/>
        <v>246.1982505208896</v>
      </c>
      <c r="O334" s="13">
        <f t="shared" si="76"/>
        <v>-0.35919420553273085</v>
      </c>
      <c r="P334" s="13">
        <f t="shared" si="77"/>
        <v>3.720045336608848</v>
      </c>
      <c r="Q334" s="13">
        <f t="shared" si="78"/>
        <v>0.814411657619429</v>
      </c>
      <c r="R334" s="13">
        <f t="shared" si="81"/>
        <v>4.534456994228277</v>
      </c>
      <c r="S334" s="13">
        <f t="shared" si="82"/>
        <v>0</v>
      </c>
    </row>
    <row r="335" spans="9:19" ht="12.75">
      <c r="I335" s="2">
        <f t="shared" si="80"/>
        <v>4140</v>
      </c>
      <c r="J335" s="13">
        <f t="shared" si="79"/>
        <v>-5.7411856805291475</v>
      </c>
      <c r="K335" s="10">
        <f>MAX(D$8,K334+J334*I$44/VLOOKUP(K334,E$47:G$254,3,TRUE))</f>
        <v>268.73602070377007</v>
      </c>
      <c r="L335" s="13">
        <f t="shared" si="74"/>
        <v>10.289450900395384</v>
      </c>
      <c r="M335" s="10">
        <f t="shared" si="75"/>
        <v>-2.873049099604616</v>
      </c>
      <c r="N335" s="10">
        <f t="shared" si="73"/>
        <v>246.09922872290022</v>
      </c>
      <c r="O335" s="13">
        <f t="shared" si="76"/>
        <v>-0.3585966237831144</v>
      </c>
      <c r="P335" s="13">
        <f t="shared" si="77"/>
        <v>3.7310641377493448</v>
      </c>
      <c r="Q335" s="13">
        <f t="shared" si="78"/>
        <v>0.8172010821168917</v>
      </c>
      <c r="R335" s="13">
        <f t="shared" si="81"/>
        <v>4.548265219866236</v>
      </c>
      <c r="S335" s="13">
        <f t="shared" si="82"/>
        <v>0</v>
      </c>
    </row>
    <row r="336" spans="9:19" ht="12.75">
      <c r="I336" s="2">
        <f t="shared" si="80"/>
        <v>4155</v>
      </c>
      <c r="J336" s="13">
        <f t="shared" si="79"/>
        <v>-5.731672679572796</v>
      </c>
      <c r="K336" s="10">
        <f>MAX(D$8,K335+J335*I$44/VLOOKUP(K335,E$47:G$254,3,TRUE))</f>
        <v>268.6465203921742</v>
      </c>
      <c r="L336" s="13">
        <f t="shared" si="74"/>
        <v>10.29371220477782</v>
      </c>
      <c r="M336" s="10">
        <f t="shared" si="75"/>
        <v>-2.868787795222179</v>
      </c>
      <c r="N336" s="10">
        <f t="shared" si="73"/>
        <v>246.00035354166297</v>
      </c>
      <c r="O336" s="13">
        <f t="shared" si="76"/>
        <v>-0.35800124638353736</v>
      </c>
      <c r="P336" s="13">
        <f t="shared" si="77"/>
        <v>3.742053649867692</v>
      </c>
      <c r="Q336" s="13">
        <f t="shared" si="78"/>
        <v>0.8199858753373331</v>
      </c>
      <c r="R336" s="13">
        <f t="shared" si="81"/>
        <v>4.562039525205025</v>
      </c>
      <c r="S336" s="13">
        <f t="shared" si="82"/>
        <v>0</v>
      </c>
    </row>
    <row r="337" spans="9:19" ht="12.75">
      <c r="I337" s="2">
        <f t="shared" si="80"/>
        <v>4170</v>
      </c>
      <c r="J337" s="13">
        <f t="shared" si="79"/>
        <v>-5.722194202270217</v>
      </c>
      <c r="K337" s="10">
        <f>MAX(D$8,K336+J336*I$44/VLOOKUP(K336,E$47:G$254,3,TRUE))</f>
        <v>268.5571683803542</v>
      </c>
      <c r="L337" s="13">
        <f t="shared" si="74"/>
        <v>10.297974258331791</v>
      </c>
      <c r="M337" s="10">
        <f t="shared" si="75"/>
        <v>-2.852025741668209</v>
      </c>
      <c r="N337" s="10">
        <f t="shared" si="73"/>
        <v>245.90162501202425</v>
      </c>
      <c r="O337" s="13">
        <f t="shared" si="76"/>
        <v>-0.35740804727993236</v>
      </c>
      <c r="P337" s="13">
        <f t="shared" si="77"/>
        <v>3.7530140018364566</v>
      </c>
      <c r="Q337" s="13">
        <f t="shared" si="78"/>
        <v>0.8227660542251186</v>
      </c>
      <c r="R337" s="13">
        <f t="shared" si="81"/>
        <v>4.575780056061575</v>
      </c>
      <c r="S337" s="13">
        <f t="shared" si="82"/>
        <v>0</v>
      </c>
    </row>
    <row r="338" spans="9:19" ht="12.75">
      <c r="I338" s="2">
        <f t="shared" si="80"/>
        <v>4185</v>
      </c>
      <c r="J338" s="13">
        <f t="shared" si="79"/>
        <v>-5.712554309679568</v>
      </c>
      <c r="K338" s="10">
        <f>MAX(D$8,K337+J337*I$44/VLOOKUP(K337,E$47:G$254,3,TRUE))</f>
        <v>268.46796413011504</v>
      </c>
      <c r="L338" s="13">
        <f t="shared" si="74"/>
        <v>10.302041266520181</v>
      </c>
      <c r="M338" s="10">
        <f t="shared" si="75"/>
        <v>-2.8479587334798193</v>
      </c>
      <c r="N338" s="10">
        <f aca="true" t="shared" si="83" ref="N338:N401">N337+M337*I$44/VLOOKUP(N337,A$47:C$254,3,TRUE)</f>
        <v>245.80347334377063</v>
      </c>
      <c r="O338" s="13">
        <f t="shared" si="76"/>
        <v>-0.3568170009566529</v>
      </c>
      <c r="P338" s="13">
        <f t="shared" si="77"/>
        <v>3.763945321314479</v>
      </c>
      <c r="Q338" s="13">
        <f t="shared" si="78"/>
        <v>0.8255416355261339</v>
      </c>
      <c r="R338" s="13">
        <f t="shared" si="81"/>
        <v>4.589486956840613</v>
      </c>
      <c r="S338" s="13">
        <f t="shared" si="82"/>
        <v>0</v>
      </c>
    </row>
    <row r="339" spans="9:19" ht="12.75">
      <c r="I339" s="2">
        <f t="shared" si="80"/>
        <v>4200</v>
      </c>
      <c r="J339" s="13">
        <f t="shared" si="79"/>
        <v>-5.702953059690917</v>
      </c>
      <c r="K339" s="10">
        <f>MAX(D$8,K338+J338*I$44/VLOOKUP(K338,E$47:G$254,3,TRUE))</f>
        <v>268.37891015778683</v>
      </c>
      <c r="L339" s="13">
        <f t="shared" si="74"/>
        <v>10.306112962418386</v>
      </c>
      <c r="M339" s="10">
        <f t="shared" si="75"/>
        <v>-2.8438870375816148</v>
      </c>
      <c r="N339" s="10">
        <f t="shared" si="83"/>
        <v>245.70546164046638</v>
      </c>
      <c r="O339" s="13">
        <f t="shared" si="76"/>
        <v>-0.3562158893128071</v>
      </c>
      <c r="P339" s="13">
        <f t="shared" si="77"/>
        <v>3.774847361782449</v>
      </c>
      <c r="Q339" s="13">
        <f t="shared" si="78"/>
        <v>0.8283125409450192</v>
      </c>
      <c r="R339" s="13">
        <f t="shared" si="81"/>
        <v>4.6031599027274686</v>
      </c>
      <c r="S339" s="13">
        <f t="shared" si="82"/>
        <v>0</v>
      </c>
    </row>
    <row r="340" spans="9:19" ht="12.75">
      <c r="I340" s="2">
        <f t="shared" si="80"/>
        <v>4215</v>
      </c>
      <c r="J340" s="13">
        <f t="shared" si="79"/>
        <v>-5.693389950640612</v>
      </c>
      <c r="K340" s="10">
        <f>MAX(D$8,K339+J339*I$44/VLOOKUP(K339,E$47:G$254,3,TRUE))</f>
        <v>268.29000586096356</v>
      </c>
      <c r="L340" s="13">
        <f t="shared" si="74"/>
        <v>10.310188998875391</v>
      </c>
      <c r="M340" s="10">
        <f t="shared" si="75"/>
        <v>-2.839811001124609</v>
      </c>
      <c r="N340" s="10">
        <f t="shared" si="83"/>
        <v>245.6075900634377</v>
      </c>
      <c r="O340" s="13">
        <f t="shared" si="76"/>
        <v>-0.3556171872930918</v>
      </c>
      <c r="P340" s="13">
        <f t="shared" si="77"/>
        <v>3.7857202590092016</v>
      </c>
      <c r="Q340" s="13">
        <f t="shared" si="78"/>
        <v>0.8310787892255777</v>
      </c>
      <c r="R340" s="13">
        <f t="shared" si="81"/>
        <v>4.616799048234779</v>
      </c>
      <c r="S340" s="13">
        <f t="shared" si="82"/>
        <v>0</v>
      </c>
    </row>
    <row r="341" spans="9:19" ht="12.75">
      <c r="I341" s="2">
        <f t="shared" si="80"/>
        <v>4230</v>
      </c>
      <c r="J341" s="13">
        <f t="shared" si="79"/>
        <v>-5.68386449150868</v>
      </c>
      <c r="K341" s="10">
        <f>MAX(D$8,K340+J340*I$44/VLOOKUP(K340,E$47:G$254,3,TRUE))</f>
        <v>268.20125064505976</v>
      </c>
      <c r="L341" s="13">
        <f t="shared" si="74"/>
        <v>10.314269037725474</v>
      </c>
      <c r="M341" s="10">
        <f t="shared" si="75"/>
        <v>-2.8357309622745266</v>
      </c>
      <c r="N341" s="10">
        <f t="shared" si="83"/>
        <v>245.50985876206371</v>
      </c>
      <c r="O341" s="13">
        <f t="shared" si="76"/>
        <v>-0.35502086361520924</v>
      </c>
      <c r="P341" s="13">
        <f t="shared" si="77"/>
        <v>3.796564147348518</v>
      </c>
      <c r="Q341" s="13">
        <f t="shared" si="78"/>
        <v>0.8338403988682763</v>
      </c>
      <c r="R341" s="13">
        <f t="shared" si="81"/>
        <v>4.630404546216794</v>
      </c>
      <c r="S341" s="13">
        <f t="shared" si="82"/>
        <v>0</v>
      </c>
    </row>
    <row r="342" spans="9:19" ht="12.75">
      <c r="I342" s="2">
        <f t="shared" si="80"/>
        <v>4245</v>
      </c>
      <c r="J342" s="13">
        <f t="shared" si="79"/>
        <v>-5.674376201670604</v>
      </c>
      <c r="K342" s="10">
        <f>MAX(D$8,K341+J341*I$44/VLOOKUP(K341,E$47:G$254,3,TRUE))</f>
        <v>268.11264392314445</v>
      </c>
      <c r="L342" s="13">
        <f t="shared" si="74"/>
        <v>10.318352749572183</v>
      </c>
      <c r="M342" s="10">
        <f t="shared" si="75"/>
        <v>-2.8316472504278174</v>
      </c>
      <c r="N342" s="10">
        <f t="shared" si="83"/>
        <v>245.41226787408564</v>
      </c>
      <c r="O342" s="13">
        <f t="shared" si="76"/>
        <v>-0.35442688766124775</v>
      </c>
      <c r="P342" s="13">
        <f t="shared" si="77"/>
        <v>3.8073791597661653</v>
      </c>
      <c r="Q342" s="13">
        <f t="shared" si="78"/>
        <v>0.8365973881354136</v>
      </c>
      <c r="R342" s="13">
        <f t="shared" si="81"/>
        <v>4.643976547901579</v>
      </c>
      <c r="S342" s="13">
        <f t="shared" si="82"/>
        <v>0</v>
      </c>
    </row>
    <row r="343" spans="9:19" ht="12.75">
      <c r="I343" s="2">
        <f t="shared" si="80"/>
        <v>4260</v>
      </c>
      <c r="J343" s="13">
        <f t="shared" si="79"/>
        <v>-5.664924610655089</v>
      </c>
      <c r="K343" s="10">
        <f>MAX(D$8,K342+J342*I$44/VLOOKUP(K342,E$47:G$254,3,TRUE))</f>
        <v>268.02418511577923</v>
      </c>
      <c r="L343" s="13">
        <f t="shared" si="74"/>
        <v>10.32243981357753</v>
      </c>
      <c r="M343" s="10">
        <f t="shared" si="75"/>
        <v>-2.8275601864224704</v>
      </c>
      <c r="N343" s="10">
        <f t="shared" si="83"/>
        <v>245.31481752590867</v>
      </c>
      <c r="O343" s="13">
        <f t="shared" si="76"/>
        <v>-0.35383522946085577</v>
      </c>
      <c r="P343" s="13">
        <f t="shared" si="77"/>
        <v>3.8181654278662838</v>
      </c>
      <c r="Q343" s="13">
        <f t="shared" si="78"/>
        <v>0.8393497750561573</v>
      </c>
      <c r="R343" s="13">
        <f t="shared" si="81"/>
        <v>4.657515202922441</v>
      </c>
      <c r="S343" s="13">
        <f t="shared" si="82"/>
        <v>0</v>
      </c>
    </row>
    <row r="344" spans="9:19" ht="12.75">
      <c r="I344" s="2">
        <f t="shared" si="80"/>
        <v>4275</v>
      </c>
      <c r="J344" s="13">
        <f t="shared" si="79"/>
        <v>-5.65550925790756</v>
      </c>
      <c r="K344" s="10">
        <f>MAX(D$8,K343+J343*I$44/VLOOKUP(K343,E$47:G$254,3,TRUE))</f>
        <v>267.93587365086</v>
      </c>
      <c r="L344" s="13">
        <f t="shared" si="74"/>
        <v>10.326529917256188</v>
      </c>
      <c r="M344" s="10">
        <f t="shared" si="75"/>
        <v>-2.823470082743812</v>
      </c>
      <c r="N344" s="10">
        <f t="shared" si="83"/>
        <v>245.2175078328964</v>
      </c>
      <c r="O344" s="13">
        <f t="shared" si="76"/>
        <v>-0.35324585967691746</v>
      </c>
      <c r="P344" s="13">
        <f t="shared" si="77"/>
        <v>3.82892308191716</v>
      </c>
      <c r="Q344" s="13">
        <f t="shared" si="78"/>
        <v>0.8420975774314691</v>
      </c>
      <c r="R344" s="13">
        <f t="shared" si="81"/>
        <v>4.6710206593486285</v>
      </c>
      <c r="S344" s="13">
        <f t="shared" si="82"/>
        <v>0</v>
      </c>
    </row>
    <row r="345" spans="9:19" ht="12.75">
      <c r="I345" s="2">
        <f t="shared" si="80"/>
        <v>4290</v>
      </c>
      <c r="J345" s="13">
        <f t="shared" si="79"/>
        <v>-5.646129692559198</v>
      </c>
      <c r="K345" s="10">
        <f>MAX(D$8,K344+J344*I$44/VLOOKUP(K344,E$47:G$254,3,TRUE))</f>
        <v>267.84770896346225</v>
      </c>
      <c r="L345" s="13">
        <f t="shared" si="74"/>
        <v>10.330622756274526</v>
      </c>
      <c r="M345" s="10">
        <f t="shared" si="75"/>
        <v>-2.8193772437254747</v>
      </c>
      <c r="N345" s="10">
        <f t="shared" si="83"/>
        <v>245.1203388996583</v>
      </c>
      <c r="O345" s="13">
        <f t="shared" si="76"/>
        <v>-0.35265874959100074</v>
      </c>
      <c r="P345" s="13">
        <f t="shared" si="77"/>
        <v>3.8396522508764095</v>
      </c>
      <c r="Q345" s="13">
        <f t="shared" si="78"/>
        <v>0.8448408128389185</v>
      </c>
      <c r="R345" s="13">
        <f t="shared" si="81"/>
        <v>4.684493063715328</v>
      </c>
      <c r="S345" s="13">
        <f t="shared" si="82"/>
        <v>0</v>
      </c>
    </row>
    <row r="346" spans="9:19" ht="12.75">
      <c r="I346" s="2">
        <f t="shared" si="80"/>
        <v>4305</v>
      </c>
      <c r="J346" s="13">
        <f t="shared" si="79"/>
        <v>-5.636785473201562</v>
      </c>
      <c r="K346" s="10">
        <f>MAX(D$8,K345+J345*I$44/VLOOKUP(K345,E$47:G$254,3,TRUE))</f>
        <v>267.7596904956902</v>
      </c>
      <c r="L346" s="13">
        <f t="shared" si="74"/>
        <v>10.334718034254486</v>
      </c>
      <c r="M346" s="10">
        <f t="shared" si="75"/>
        <v>-2.8152819657455144</v>
      </c>
      <c r="N346" s="10">
        <f t="shared" si="83"/>
        <v>245.02331082033035</v>
      </c>
      <c r="O346" s="13">
        <f t="shared" si="76"/>
        <v>-0.35207387108812327</v>
      </c>
      <c r="P346" s="13">
        <f t="shared" si="77"/>
        <v>3.8503530624155475</v>
      </c>
      <c r="Q346" s="13">
        <f t="shared" si="78"/>
        <v>0.8475794986373764</v>
      </c>
      <c r="R346" s="13">
        <f t="shared" si="81"/>
        <v>4.697932561052924</v>
      </c>
      <c r="S346" s="13">
        <f t="shared" si="82"/>
        <v>0</v>
      </c>
    </row>
    <row r="347" spans="9:19" ht="12.75">
      <c r="I347" s="2">
        <f t="shared" si="80"/>
        <v>4320</v>
      </c>
      <c r="J347" s="13">
        <f t="shared" si="79"/>
        <v>-5.627476167666451</v>
      </c>
      <c r="K347" s="10">
        <f>MAX(D$8,K346+J346*I$44/VLOOKUP(K346,E$47:G$254,3,TRUE))</f>
        <v>267.6718176965293</v>
      </c>
      <c r="L347" s="13">
        <f t="shared" si="74"/>
        <v>10.338815462582069</v>
      </c>
      <c r="M347" s="10">
        <f t="shared" si="75"/>
        <v>-2.7986845374179303</v>
      </c>
      <c r="N347" s="10">
        <f t="shared" si="83"/>
        <v>244.92642367884872</v>
      </c>
      <c r="O347" s="13">
        <f t="shared" si="76"/>
        <v>-0.35149119664379214</v>
      </c>
      <c r="P347" s="13">
        <f t="shared" si="77"/>
        <v>3.8610256429440106</v>
      </c>
      <c r="Q347" s="13">
        <f t="shared" si="78"/>
        <v>0.8503136519716076</v>
      </c>
      <c r="R347" s="13">
        <f t="shared" si="81"/>
        <v>4.711339294915618</v>
      </c>
      <c r="S347" s="13">
        <f t="shared" si="82"/>
        <v>0</v>
      </c>
    </row>
    <row r="348" spans="9:19" ht="12.75">
      <c r="I348" s="2">
        <f t="shared" si="80"/>
        <v>4335</v>
      </c>
      <c r="J348" s="13">
        <f t="shared" si="79"/>
        <v>-5.6180058146274305</v>
      </c>
      <c r="K348" s="10">
        <f>MAX(D$8,K347+J347*I$44/VLOOKUP(K347,E$47:G$254,3,TRUE))</f>
        <v>267.58409002170197</v>
      </c>
      <c r="L348" s="13">
        <f t="shared" si="74"/>
        <v>10.342719222036772</v>
      </c>
      <c r="M348" s="10">
        <f t="shared" si="75"/>
        <v>-2.7947807779632274</v>
      </c>
      <c r="N348" s="10">
        <f t="shared" si="83"/>
        <v>244.83010773322107</v>
      </c>
      <c r="O348" s="13">
        <f t="shared" si="76"/>
        <v>-0.3509106993092246</v>
      </c>
      <c r="P348" s="13">
        <f t="shared" si="77"/>
        <v>3.8716701176325907</v>
      </c>
      <c r="Q348" s="13">
        <f t="shared" si="78"/>
        <v>0.8530432897767503</v>
      </c>
      <c r="R348" s="13">
        <f t="shared" si="81"/>
        <v>4.724713407409341</v>
      </c>
      <c r="S348" s="13">
        <f t="shared" si="82"/>
        <v>0</v>
      </c>
    </row>
    <row r="349" spans="9:19" ht="12.75">
      <c r="I349" s="2">
        <f t="shared" si="80"/>
        <v>4350</v>
      </c>
      <c r="J349" s="13">
        <f t="shared" si="79"/>
        <v>-5.608574446502496</v>
      </c>
      <c r="K349" s="10">
        <f>MAX(D$8,K348+J348*I$44/VLOOKUP(K348,E$47:G$254,3,TRUE))</f>
        <v>267.496509981805</v>
      </c>
      <c r="L349" s="13">
        <f t="shared" si="74"/>
        <v>10.346629021555328</v>
      </c>
      <c r="M349" s="10">
        <f t="shared" si="75"/>
        <v>-2.790870978444671</v>
      </c>
      <c r="N349" s="10">
        <f t="shared" si="83"/>
        <v>244.73392613438327</v>
      </c>
      <c r="O349" s="13">
        <f t="shared" si="76"/>
        <v>-0.3503201595879091</v>
      </c>
      <c r="P349" s="13">
        <f t="shared" si="77"/>
        <v>3.882286241116992</v>
      </c>
      <c r="Q349" s="13">
        <f t="shared" si="78"/>
        <v>0.8557683339358402</v>
      </c>
      <c r="R349" s="13">
        <f t="shared" si="81"/>
        <v>4.738054575052832</v>
      </c>
      <c r="S349" s="13">
        <f t="shared" si="82"/>
        <v>0</v>
      </c>
    </row>
    <row r="350" spans="9:19" ht="12.75">
      <c r="I350" s="2">
        <f t="shared" si="80"/>
        <v>4365</v>
      </c>
      <c r="J350" s="13">
        <f t="shared" si="79"/>
        <v>-5.5991815405405285</v>
      </c>
      <c r="K350" s="10">
        <f>MAX(D$8,K349+J349*I$44/VLOOKUP(K349,E$47:G$254,3,TRUE))</f>
        <v>267.4090769690959</v>
      </c>
      <c r="L350" s="13">
        <f t="shared" si="74"/>
        <v>10.350544490406136</v>
      </c>
      <c r="M350" s="10">
        <f t="shared" si="75"/>
        <v>-2.786955509593863</v>
      </c>
      <c r="N350" s="10">
        <f t="shared" si="83"/>
        <v>244.6378790902024</v>
      </c>
      <c r="O350" s="13">
        <f t="shared" si="76"/>
        <v>-0.3497320508363373</v>
      </c>
      <c r="P350" s="13">
        <f t="shared" si="77"/>
        <v>3.8928741465068852</v>
      </c>
      <c r="Q350" s="13">
        <f t="shared" si="78"/>
        <v>0.8584888033587224</v>
      </c>
      <c r="R350" s="13">
        <f t="shared" si="81"/>
        <v>4.751362949865608</v>
      </c>
      <c r="S350" s="13">
        <f t="shared" si="82"/>
        <v>0</v>
      </c>
    </row>
    <row r="351" spans="9:19" ht="12.75">
      <c r="I351" s="2">
        <f t="shared" si="80"/>
        <v>4380</v>
      </c>
      <c r="J351" s="13">
        <f t="shared" si="79"/>
        <v>-5.589826585181025</v>
      </c>
      <c r="K351" s="10">
        <f>MAX(D$8,K350+J350*I$44/VLOOKUP(K350,E$47:G$254,3,TRUE))</f>
        <v>267.32179038398164</v>
      </c>
      <c r="L351" s="13">
        <f t="shared" si="74"/>
        <v>10.354465267361208</v>
      </c>
      <c r="M351" s="10">
        <f t="shared" si="75"/>
        <v>-2.783034732638791</v>
      </c>
      <c r="N351" s="10">
        <f t="shared" si="83"/>
        <v>244.54196679578698</v>
      </c>
      <c r="O351" s="13">
        <f t="shared" si="76"/>
        <v>-0.34914634045708226</v>
      </c>
      <c r="P351" s="13">
        <f t="shared" si="77"/>
        <v>3.903433965478508</v>
      </c>
      <c r="Q351" s="13">
        <f t="shared" si="78"/>
        <v>0.8612047167016753</v>
      </c>
      <c r="R351" s="13">
        <f t="shared" si="81"/>
        <v>4.764638682180183</v>
      </c>
      <c r="S351" s="13">
        <f t="shared" si="82"/>
        <v>0</v>
      </c>
    </row>
    <row r="352" spans="9:19" ht="12.75">
      <c r="I352" s="2">
        <f t="shared" si="80"/>
        <v>4395</v>
      </c>
      <c r="J352" s="13">
        <f t="shared" si="79"/>
        <v>-5.580509079792688</v>
      </c>
      <c r="K352" s="10">
        <f>MAX(D$8,K351+J351*I$44/VLOOKUP(K351,E$47:G$254,3,TRUE))</f>
        <v>267.2346496348438</v>
      </c>
      <c r="L352" s="13">
        <f t="shared" si="74"/>
        <v>10.358391000468119</v>
      </c>
      <c r="M352" s="10">
        <f t="shared" si="75"/>
        <v>-2.7791089995318803</v>
      </c>
      <c r="N352" s="10">
        <f t="shared" si="83"/>
        <v>244.4461894338139</v>
      </c>
      <c r="O352" s="13">
        <f t="shared" si="76"/>
        <v>-0.3485629965514363</v>
      </c>
      <c r="P352" s="13">
        <f t="shared" si="77"/>
        <v>3.913965828302585</v>
      </c>
      <c r="Q352" s="13">
        <f t="shared" si="78"/>
        <v>0.8639160923728462</v>
      </c>
      <c r="R352" s="13">
        <f t="shared" si="81"/>
        <v>4.777881920675431</v>
      </c>
      <c r="S352" s="13">
        <f t="shared" si="82"/>
        <v>0</v>
      </c>
    </row>
    <row r="353" spans="9:19" ht="12.75">
      <c r="I353" s="2">
        <f t="shared" si="80"/>
        <v>4410</v>
      </c>
      <c r="J353" s="13">
        <f t="shared" si="79"/>
        <v>-5.571228534418512</v>
      </c>
      <c r="K353" s="10">
        <f>MAX(D$8,K352+J352*I$44/VLOOKUP(K352,E$47:G$254,3,TRUE))</f>
        <v>267.14765413786847</v>
      </c>
      <c r="L353" s="13">
        <f t="shared" si="74"/>
        <v>10.362321346827589</v>
      </c>
      <c r="M353" s="10">
        <f t="shared" si="75"/>
        <v>-2.7751786531724107</v>
      </c>
      <c r="N353" s="10">
        <f t="shared" si="83"/>
        <v>244.35054717484778</v>
      </c>
      <c r="O353" s="13">
        <f t="shared" si="76"/>
        <v>-0.34798198790122115</v>
      </c>
      <c r="P353" s="13">
        <f t="shared" si="77"/>
        <v>3.9244698638715323</v>
      </c>
      <c r="Q353" s="13">
        <f t="shared" si="78"/>
        <v>0.8666229485375448</v>
      </c>
      <c r="R353" s="13">
        <f t="shared" si="81"/>
        <v>4.791092812409077</v>
      </c>
      <c r="S353" s="13">
        <f t="shared" si="82"/>
        <v>0</v>
      </c>
    </row>
    <row r="354" spans="9:19" ht="12.75">
      <c r="I354" s="2">
        <f t="shared" si="80"/>
        <v>4425</v>
      </c>
      <c r="J354" s="13">
        <f t="shared" si="79"/>
        <v>-5.56198446952658</v>
      </c>
      <c r="K354" s="10">
        <f>MAX(D$8,K353+J353*I$44/VLOOKUP(K353,E$47:G$254,3,TRUE))</f>
        <v>267.0608033168798</v>
      </c>
      <c r="L354" s="13">
        <f t="shared" si="74"/>
        <v>10.3662559723761</v>
      </c>
      <c r="M354" s="10">
        <f t="shared" si="75"/>
        <v>-2.771244027623899</v>
      </c>
      <c r="N354" s="10">
        <f t="shared" si="83"/>
        <v>244.25504017765238</v>
      </c>
      <c r="O354" s="13">
        <f t="shared" si="76"/>
        <v>-0.3474032839546908</v>
      </c>
      <c r="P354" s="13">
        <f t="shared" si="77"/>
        <v>3.9349461997260935</v>
      </c>
      <c r="Q354" s="13">
        <f t="shared" si="78"/>
        <v>0.869325303123427</v>
      </c>
      <c r="R354" s="13">
        <f t="shared" si="81"/>
        <v>4.80427150284952</v>
      </c>
      <c r="S354" s="13">
        <f t="shared" si="82"/>
        <v>0</v>
      </c>
    </row>
    <row r="355" spans="9:19" ht="12.75">
      <c r="I355" s="2">
        <f t="shared" si="80"/>
        <v>4440</v>
      </c>
      <c r="J355" s="13">
        <f t="shared" si="79"/>
        <v>-5.5527764157670765</v>
      </c>
      <c r="K355" s="10">
        <f>MAX(D$8,K354+J354*I$44/VLOOKUP(K354,E$47:G$254,3,TRUE))</f>
        <v>266.9740966031774</v>
      </c>
      <c r="L355" s="13">
        <f t="shared" si="74"/>
        <v>10.370194551673896</v>
      </c>
      <c r="M355" s="10">
        <f t="shared" si="75"/>
        <v>-2.7673054483261037</v>
      </c>
      <c r="N355" s="10">
        <f t="shared" si="83"/>
        <v>244.1596685894948</v>
      </c>
      <c r="O355" s="13">
        <f t="shared" si="76"/>
        <v>-0.34682685480970576</v>
      </c>
      <c r="P355" s="13">
        <f t="shared" si="77"/>
        <v>3.945394962081271</v>
      </c>
      <c r="Q355" s="13">
        <f t="shared" si="78"/>
        <v>0.8720231738255485</v>
      </c>
      <c r="R355" s="13">
        <f t="shared" si="81"/>
        <v>4.817418135906819</v>
      </c>
      <c r="S355" s="13">
        <f t="shared" si="82"/>
        <v>0</v>
      </c>
    </row>
    <row r="356" spans="9:19" ht="12.75">
      <c r="I356" s="2">
        <f t="shared" si="80"/>
        <v>4455</v>
      </c>
      <c r="J356" s="13">
        <f t="shared" si="79"/>
        <v>-5.543603913734874</v>
      </c>
      <c r="K356" s="10">
        <f>MAX(D$8,K355+J355*I$44/VLOOKUP(K355,E$47:G$254,3,TRUE))</f>
        <v>266.8875334353776</v>
      </c>
      <c r="L356" s="13">
        <f t="shared" si="74"/>
        <v>10.37413676769789</v>
      </c>
      <c r="M356" s="10">
        <f t="shared" si="75"/>
        <v>-2.76336323230211</v>
      </c>
      <c r="N356" s="10">
        <f t="shared" si="83"/>
        <v>244.06443254644222</v>
      </c>
      <c r="O356" s="13">
        <f t="shared" si="76"/>
        <v>-0.34625267119918135</v>
      </c>
      <c r="P356" s="13">
        <f t="shared" si="77"/>
        <v>3.955816275851712</v>
      </c>
      <c r="Q356" s="13">
        <f t="shared" si="78"/>
        <v>0.874716578111304</v>
      </c>
      <c r="R356" s="13">
        <f t="shared" si="81"/>
        <v>4.830532853963016</v>
      </c>
      <c r="S356" s="13">
        <f t="shared" si="82"/>
        <v>0</v>
      </c>
    </row>
    <row r="357" spans="9:19" ht="12.75">
      <c r="I357" s="2">
        <f t="shared" si="80"/>
        <v>4470</v>
      </c>
      <c r="J357" s="13">
        <f t="shared" si="79"/>
        <v>-5.5344665137378115</v>
      </c>
      <c r="K357" s="10">
        <f>MAX(D$8,K356+J356*I$44/VLOOKUP(K356,E$47:G$254,3,TRUE))</f>
        <v>266.8011132592585</v>
      </c>
      <c r="L357" s="13">
        <f t="shared" si="74"/>
        <v>10.378082311639515</v>
      </c>
      <c r="M357" s="10">
        <f t="shared" si="75"/>
        <v>-2.746917688360485</v>
      </c>
      <c r="N357" s="10">
        <f t="shared" si="83"/>
        <v>243.96933217365157</v>
      </c>
      <c r="O357" s="13">
        <f t="shared" si="76"/>
        <v>-0.34568070447630816</v>
      </c>
      <c r="P357" s="13">
        <f t="shared" si="77"/>
        <v>3.9662102646764508</v>
      </c>
      <c r="Q357" s="13">
        <f t="shared" si="78"/>
        <v>0.8774055332252527</v>
      </c>
      <c r="R357" s="13">
        <f t="shared" si="81"/>
        <v>4.843615797901704</v>
      </c>
      <c r="S357" s="13">
        <f t="shared" si="82"/>
        <v>0</v>
      </c>
    </row>
    <row r="358" spans="9:19" ht="12.75">
      <c r="I358" s="2">
        <f t="shared" si="80"/>
        <v>4485</v>
      </c>
      <c r="J358" s="13">
        <f t="shared" si="79"/>
        <v>-5.525168237386915</v>
      </c>
      <c r="K358" s="10">
        <f>MAX(D$8,K357+J357*I$44/VLOOKUP(K357,E$47:G$254,3,TRUE))</f>
        <v>266.71483552760867</v>
      </c>
      <c r="L358" s="13">
        <f t="shared" si="74"/>
        <v>10.381835344523838</v>
      </c>
      <c r="M358" s="10">
        <f t="shared" si="75"/>
        <v>-2.7431646554761624</v>
      </c>
      <c r="N358" s="10">
        <f t="shared" si="83"/>
        <v>243.87479776965623</v>
      </c>
      <c r="O358" s="13">
        <f t="shared" si="76"/>
        <v>-0.3451109265993182</v>
      </c>
      <c r="P358" s="13">
        <f t="shared" si="77"/>
        <v>3.976577050943097</v>
      </c>
      <c r="Q358" s="13">
        <f t="shared" si="78"/>
        <v>0.8800900561938249</v>
      </c>
      <c r="R358" s="13">
        <f t="shared" si="81"/>
        <v>4.856667107136922</v>
      </c>
      <c r="S358" s="13">
        <f t="shared" si="82"/>
        <v>0</v>
      </c>
    </row>
    <row r="359" spans="9:19" ht="12.75">
      <c r="I359" s="2">
        <f t="shared" si="80"/>
        <v>4500</v>
      </c>
      <c r="J359" s="13">
        <f t="shared" si="79"/>
        <v>-5.515909096905105</v>
      </c>
      <c r="K359" s="10">
        <f>MAX(D$8,K358+J358*I$44/VLOOKUP(K358,E$47:G$254,3,TRUE))</f>
        <v>266.62870274835666</v>
      </c>
      <c r="L359" s="13">
        <f t="shared" si="74"/>
        <v>10.38559555596304</v>
      </c>
      <c r="M359" s="10">
        <f t="shared" si="75"/>
        <v>-2.7394044440369605</v>
      </c>
      <c r="N359" s="10">
        <f t="shared" si="83"/>
        <v>243.78039252523797</v>
      </c>
      <c r="O359" s="13">
        <f t="shared" si="76"/>
        <v>-0.34453111700804584</v>
      </c>
      <c r="P359" s="13">
        <f t="shared" si="77"/>
        <v>3.98691639007486</v>
      </c>
      <c r="Q359" s="13">
        <f t="shared" si="78"/>
        <v>0.8827700689830743</v>
      </c>
      <c r="R359" s="13">
        <f t="shared" si="81"/>
        <v>4.8696864590579345</v>
      </c>
      <c r="S359" s="13">
        <f t="shared" si="82"/>
        <v>0</v>
      </c>
    </row>
    <row r="360" spans="9:19" ht="12.75">
      <c r="I360" s="2">
        <f t="shared" si="80"/>
        <v>4515</v>
      </c>
      <c r="J360" s="13">
        <f t="shared" si="79"/>
        <v>-5.506688553516812</v>
      </c>
      <c r="K360" s="10">
        <f>MAX(D$8,K359+J359*I$44/VLOOKUP(K359,E$47:G$254,3,TRUE))</f>
        <v>266.54271431140677</v>
      </c>
      <c r="L360" s="13">
        <f t="shared" si="74"/>
        <v>10.38936255634637</v>
      </c>
      <c r="M360" s="10">
        <f t="shared" si="75"/>
        <v>-2.73563744365363</v>
      </c>
      <c r="N360" s="10">
        <f t="shared" si="83"/>
        <v>243.68611668744475</v>
      </c>
      <c r="O360" s="13">
        <f t="shared" si="76"/>
        <v>-0.34395374779956</v>
      </c>
      <c r="P360" s="13">
        <f t="shared" si="77"/>
        <v>3.99722841225349</v>
      </c>
      <c r="Q360" s="13">
        <f t="shared" si="78"/>
        <v>0.8854455905760675</v>
      </c>
      <c r="R360" s="13">
        <f t="shared" si="81"/>
        <v>4.882674002829558</v>
      </c>
      <c r="S360" s="13">
        <f t="shared" si="82"/>
        <v>0</v>
      </c>
    </row>
    <row r="361" spans="9:19" ht="12.75">
      <c r="I361" s="2">
        <f t="shared" si="80"/>
        <v>4530</v>
      </c>
      <c r="J361" s="13">
        <f t="shared" si="79"/>
        <v>-5.497506080061034</v>
      </c>
      <c r="K361" s="10">
        <f>MAX(D$8,K360+J360*I$44/VLOOKUP(K360,E$47:G$254,3,TRUE))</f>
        <v>266.45686961506243</v>
      </c>
      <c r="L361" s="13">
        <f t="shared" si="74"/>
        <v>10.393135965975569</v>
      </c>
      <c r="M361" s="10">
        <f t="shared" si="75"/>
        <v>-2.731864034024431</v>
      </c>
      <c r="N361" s="10">
        <f t="shared" si="83"/>
        <v>243.59197048991618</v>
      </c>
      <c r="O361" s="13">
        <f t="shared" si="76"/>
        <v>-0.3433787853773538</v>
      </c>
      <c r="P361" s="13">
        <f t="shared" si="77"/>
        <v>4.007513246220002</v>
      </c>
      <c r="Q361" s="13">
        <f t="shared" si="78"/>
        <v>0.8881166396945329</v>
      </c>
      <c r="R361" s="13">
        <f t="shared" si="81"/>
        <v>4.895629885914535</v>
      </c>
      <c r="S361" s="13">
        <f t="shared" si="82"/>
        <v>0</v>
      </c>
    </row>
    <row r="362" spans="9:19" ht="12.75">
      <c r="I362" s="2">
        <f t="shared" si="80"/>
        <v>4545</v>
      </c>
      <c r="J362" s="13">
        <f t="shared" si="79"/>
        <v>-5.488361160719833</v>
      </c>
      <c r="K362" s="10">
        <f>MAX(D$8,K361+J361*I$44/VLOOKUP(K361,E$47:G$254,3,TRUE))</f>
        <v>266.3711680658451</v>
      </c>
      <c r="L362" s="13">
        <f t="shared" si="74"/>
        <v>10.396915414827467</v>
      </c>
      <c r="M362" s="10">
        <f t="shared" si="75"/>
        <v>-2.7280845851725335</v>
      </c>
      <c r="N362" s="10">
        <f t="shared" si="83"/>
        <v>243.49795415322467</v>
      </c>
      <c r="O362" s="13">
        <f t="shared" si="76"/>
        <v>-0.3428061968693328</v>
      </c>
      <c r="P362" s="13">
        <f t="shared" si="77"/>
        <v>4.0177710193031375</v>
      </c>
      <c r="Q362" s="13">
        <f t="shared" si="78"/>
        <v>0.8907832348044961</v>
      </c>
      <c r="R362" s="13">
        <f t="shared" si="81"/>
        <v>4.908554254107633</v>
      </c>
      <c r="S362" s="13">
        <f t="shared" si="82"/>
        <v>0</v>
      </c>
    </row>
    <row r="363" spans="9:19" ht="12.75">
      <c r="I363" s="2">
        <f t="shared" si="80"/>
        <v>4560</v>
      </c>
      <c r="J363" s="13">
        <f t="shared" si="79"/>
        <v>-5.479253290753283</v>
      </c>
      <c r="K363" s="10">
        <f>MAX(D$8,K362+J362*I$44/VLOOKUP(K362,E$47:G$254,3,TRUE))</f>
        <v>266.2856090783173</v>
      </c>
      <c r="L363" s="13">
        <f t="shared" si="74"/>
        <v>10.400700542322246</v>
      </c>
      <c r="M363" s="10">
        <f t="shared" si="75"/>
        <v>-2.7242994576777537</v>
      </c>
      <c r="N363" s="10">
        <f t="shared" si="83"/>
        <v>243.40406788520835</v>
      </c>
      <c r="O363" s="13">
        <f t="shared" si="76"/>
        <v>-0.3422359501112169</v>
      </c>
      <c r="P363" s="13">
        <f t="shared" si="77"/>
        <v>4.028001857447179</v>
      </c>
      <c r="Q363" s="13">
        <f t="shared" si="78"/>
        <v>0.8934453941217851</v>
      </c>
      <c r="R363" s="13">
        <f t="shared" si="81"/>
        <v>4.921447251568964</v>
      </c>
      <c r="S363" s="13">
        <f t="shared" si="82"/>
        <v>0</v>
      </c>
    </row>
    <row r="364" spans="9:19" ht="12.75">
      <c r="I364" s="2">
        <f t="shared" si="80"/>
        <v>4575</v>
      </c>
      <c r="J364" s="13">
        <f t="shared" si="79"/>
        <v>-5.470181976240766</v>
      </c>
      <c r="K364" s="10">
        <f>MAX(D$8,K363+J363*I$44/VLOOKUP(K363,E$47:G$254,3,TRUE))</f>
        <v>266.20019207491003</v>
      </c>
      <c r="L364" s="13">
        <f t="shared" si="74"/>
        <v>10.40449099709721</v>
      </c>
      <c r="M364" s="10">
        <f t="shared" si="75"/>
        <v>-2.7205090029027907</v>
      </c>
      <c r="N364" s="10">
        <f t="shared" si="83"/>
        <v>243.31031188129617</v>
      </c>
      <c r="O364" s="13">
        <f t="shared" si="76"/>
        <v>-0.34166801362903243</v>
      </c>
      <c r="P364" s="13">
        <f t="shared" si="77"/>
        <v>4.038205885239043</v>
      </c>
      <c r="Q364" s="13">
        <f t="shared" si="78"/>
        <v>0.8961031356174013</v>
      </c>
      <c r="R364" s="13">
        <f t="shared" si="81"/>
        <v>4.9343090208564435</v>
      </c>
      <c r="S364" s="13">
        <f t="shared" si="82"/>
        <v>0</v>
      </c>
    </row>
    <row r="365" spans="9:19" ht="12.75">
      <c r="I365" s="2">
        <f t="shared" si="80"/>
        <v>4590</v>
      </c>
      <c r="J365" s="13">
        <f t="shared" si="79"/>
        <v>-5.461146733828498</v>
      </c>
      <c r="K365" s="10">
        <f>MAX(D$8,K364+J364*I$44/VLOOKUP(K364,E$47:G$254,3,TRUE))</f>
        <v>266.11491648575424</v>
      </c>
      <c r="L365" s="13">
        <f t="shared" si="74"/>
        <v>10.408286436786032</v>
      </c>
      <c r="M365" s="10">
        <f t="shared" si="75"/>
        <v>-2.7167135632139683</v>
      </c>
      <c r="N365" s="10">
        <f t="shared" si="83"/>
        <v>243.21668632482496</v>
      </c>
      <c r="O365" s="13">
        <f t="shared" si="76"/>
        <v>-0.3411023566231961</v>
      </c>
      <c r="P365" s="13">
        <f t="shared" si="77"/>
        <v>4.04838322593477</v>
      </c>
      <c r="Q365" s="13">
        <f t="shared" si="78"/>
        <v>0.898756477022764</v>
      </c>
      <c r="R365" s="13">
        <f t="shared" si="81"/>
        <v>4.947139702957534</v>
      </c>
      <c r="S365" s="13">
        <f t="shared" si="82"/>
        <v>0</v>
      </c>
    </row>
    <row r="366" spans="9:19" ht="12.75">
      <c r="I366" s="2">
        <f t="shared" si="80"/>
        <v>4605</v>
      </c>
      <c r="J366" s="13">
        <f t="shared" si="79"/>
        <v>-5.452147090482815</v>
      </c>
      <c r="K366" s="10">
        <f>MAX(D$8,K365+J365*I$44/VLOOKUP(K365,E$47:G$254,3,TRUE))</f>
        <v>266.02978174851586</v>
      </c>
      <c r="L366" s="13">
        <f t="shared" si="74"/>
        <v>10.412086527803048</v>
      </c>
      <c r="M366" s="10">
        <f t="shared" si="75"/>
        <v>-2.712913472196952</v>
      </c>
      <c r="N366" s="10">
        <f t="shared" si="83"/>
        <v>243.12319138734915</v>
      </c>
      <c r="O366" s="13">
        <f t="shared" si="76"/>
        <v>-0.3405389489535082</v>
      </c>
      <c r="P366" s="13">
        <f t="shared" si="77"/>
        <v>4.058534001485392</v>
      </c>
      <c r="Q366" s="13">
        <f t="shared" si="78"/>
        <v>0.9014054358348403</v>
      </c>
      <c r="R366" s="13">
        <f t="shared" si="81"/>
        <v>4.959939437320233</v>
      </c>
      <c r="S366" s="13">
        <f t="shared" si="82"/>
        <v>0</v>
      </c>
    </row>
    <row r="367" spans="9:19" ht="12.75">
      <c r="I367" s="2">
        <f t="shared" si="80"/>
        <v>4620</v>
      </c>
      <c r="J367" s="13">
        <f t="shared" si="79"/>
        <v>-5.443182583249465</v>
      </c>
      <c r="K367" s="10">
        <f>MAX(D$8,K366+J366*I$44/VLOOKUP(K366,E$47:G$254,3,TRUE))</f>
        <v>265.94478730823505</v>
      </c>
      <c r="L367" s="13">
        <f aca="true" t="shared" si="84" ref="L367:L430">(K367-N367)/D$12</f>
        <v>10.415890945132805</v>
      </c>
      <c r="M367" s="10">
        <f t="shared" si="75"/>
        <v>-2.709109054867195</v>
      </c>
      <c r="N367" s="10">
        <f t="shared" si="83"/>
        <v>243.02982722894288</v>
      </c>
      <c r="O367" s="13">
        <f t="shared" si="76"/>
        <v>-0.33997776112323663</v>
      </c>
      <c r="P367" s="13">
        <f t="shared" si="77"/>
        <v>4.0686583325621895</v>
      </c>
      <c r="Q367" s="13">
        <f t="shared" si="78"/>
        <v>0.9040500293211505</v>
      </c>
      <c r="R367" s="13">
        <f t="shared" si="81"/>
        <v>4.97270836188334</v>
      </c>
      <c r="S367" s="13">
        <f t="shared" si="82"/>
        <v>0</v>
      </c>
    </row>
    <row r="368" spans="9:19" ht="12.75">
      <c r="I368" s="2">
        <f t="shared" si="80"/>
        <v>4635</v>
      </c>
      <c r="J368" s="13">
        <f t="shared" si="79"/>
        <v>-5.4342527590185385</v>
      </c>
      <c r="K368" s="10">
        <f>MAX(D$8,K367+J367*I$44/VLOOKUP(K367,E$47:G$254,3,TRUE))</f>
        <v>265.85993261716897</v>
      </c>
      <c r="L368" s="13">
        <f t="shared" si="84"/>
        <v>10.41969937212453</v>
      </c>
      <c r="M368" s="10">
        <f t="shared" si="75"/>
        <v>-2.692800627875471</v>
      </c>
      <c r="N368" s="10">
        <f t="shared" si="83"/>
        <v>242.936593998495</v>
      </c>
      <c r="O368" s="13">
        <f t="shared" si="76"/>
        <v>-0.33941876426433737</v>
      </c>
      <c r="P368" s="13">
        <f t="shared" si="77"/>
        <v>4.078756338581333</v>
      </c>
      <c r="Q368" s="13">
        <f t="shared" si="78"/>
        <v>0.9066902745246583</v>
      </c>
      <c r="R368" s="13">
        <f t="shared" si="81"/>
        <v>4.985446613105991</v>
      </c>
      <c r="S368" s="13">
        <f t="shared" si="82"/>
        <v>0</v>
      </c>
    </row>
    <row r="369" spans="9:19" ht="12.75">
      <c r="I369" s="2">
        <f t="shared" si="80"/>
        <v>4650</v>
      </c>
      <c r="J369" s="13">
        <f t="shared" si="79"/>
        <v>-5.4251616361114685</v>
      </c>
      <c r="K369" s="10">
        <f>MAX(D$8,K368+J368*I$44/VLOOKUP(K368,E$47:G$254,3,TRUE))</f>
        <v>265.77521713463847</v>
      </c>
      <c r="L369" s="13">
        <f t="shared" si="84"/>
        <v>10.423315962107953</v>
      </c>
      <c r="M369" s="10">
        <f aca="true" t="shared" si="85" ref="M369:M432">L369-VLOOKUP(N369,A$47:C$254,2,TRUE)</f>
        <v>-2.6891840378920477</v>
      </c>
      <c r="N369" s="10">
        <f t="shared" si="83"/>
        <v>242.84392201800097</v>
      </c>
      <c r="O369" s="13">
        <f aca="true" t="shared" si="86" ref="O369:O432">(K369-K368)/(I369-I368)*60</f>
        <v>-0.3388619301219933</v>
      </c>
      <c r="P369" s="13">
        <f t="shared" si="77"/>
        <v>4.088828137727943</v>
      </c>
      <c r="Q369" s="13">
        <f t="shared" si="78"/>
        <v>0.9093261882685408</v>
      </c>
      <c r="R369" s="13">
        <f t="shared" si="81"/>
        <v>4.9981543259964845</v>
      </c>
      <c r="S369" s="13">
        <f t="shared" si="82"/>
        <v>0</v>
      </c>
    </row>
    <row r="370" spans="9:19" ht="12.75">
      <c r="I370" s="2">
        <f t="shared" si="80"/>
        <v>4665</v>
      </c>
      <c r="J370" s="13">
        <f t="shared" si="79"/>
        <v>-5.416109219739988</v>
      </c>
      <c r="K370" s="10">
        <f>MAX(D$8,K369+J369*I$44/VLOOKUP(K369,E$47:G$254,3,TRUE))</f>
        <v>265.69064337515584</v>
      </c>
      <c r="L370" s="13">
        <f t="shared" si="84"/>
        <v>10.426940397143689</v>
      </c>
      <c r="M370" s="10">
        <f t="shared" si="85"/>
        <v>-2.685559602856312</v>
      </c>
      <c r="N370" s="10">
        <f t="shared" si="83"/>
        <v>242.75137450143973</v>
      </c>
      <c r="O370" s="13">
        <f t="shared" si="86"/>
        <v>-0.338295037930493</v>
      </c>
      <c r="P370" s="13">
        <f t="shared" si="77"/>
        <v>4.098873485089701</v>
      </c>
      <c r="Q370" s="13">
        <f t="shared" si="78"/>
        <v>0.9119576923140004</v>
      </c>
      <c r="R370" s="13">
        <f t="shared" si="81"/>
        <v>5.010831177403701</v>
      </c>
      <c r="S370" s="13">
        <f t="shared" si="82"/>
        <v>0</v>
      </c>
    </row>
    <row r="371" spans="9:19" ht="12.75">
      <c r="I371" s="2">
        <f t="shared" si="80"/>
        <v>4680</v>
      </c>
      <c r="J371" s="13">
        <f t="shared" si="79"/>
        <v>-5.4070949682448965</v>
      </c>
      <c r="K371" s="10">
        <f>MAX(D$8,K370+J370*I$44/VLOOKUP(K370,E$47:G$254,3,TRUE))</f>
        <v>265.60621073531837</v>
      </c>
      <c r="L371" s="13">
        <f t="shared" si="84"/>
        <v>10.43057228023718</v>
      </c>
      <c r="M371" s="10">
        <f t="shared" si="85"/>
        <v>-2.68192771976282</v>
      </c>
      <c r="N371" s="10">
        <f t="shared" si="83"/>
        <v>242.65895171879657</v>
      </c>
      <c r="O371" s="13">
        <f t="shared" si="86"/>
        <v>-0.33773055934989316</v>
      </c>
      <c r="P371" s="13">
        <f t="shared" si="77"/>
        <v>4.108892506556432</v>
      </c>
      <c r="Q371" s="13">
        <f t="shared" si="78"/>
        <v>0.9145848054358521</v>
      </c>
      <c r="R371" s="13">
        <f t="shared" si="81"/>
        <v>5.023477311992284</v>
      </c>
      <c r="S371" s="13">
        <f t="shared" si="82"/>
        <v>0</v>
      </c>
    </row>
    <row r="372" spans="9:19" ht="12.75">
      <c r="I372" s="2">
        <f t="shared" si="80"/>
        <v>4695</v>
      </c>
      <c r="J372" s="13">
        <f t="shared" si="79"/>
        <v>-5.398118351695134</v>
      </c>
      <c r="K372" s="10">
        <f>MAX(D$8,K371+J371*I$44/VLOOKUP(K371,E$47:G$254,3,TRUE))</f>
        <v>265.52191862016736</v>
      </c>
      <c r="L372" s="13">
        <f t="shared" si="84"/>
        <v>10.43421122444228</v>
      </c>
      <c r="M372" s="10">
        <f t="shared" si="85"/>
        <v>-2.6782887755577214</v>
      </c>
      <c r="N372" s="10">
        <f t="shared" si="83"/>
        <v>242.56665392639434</v>
      </c>
      <c r="O372" s="13">
        <f t="shared" si="86"/>
        <v>-0.3371684606040617</v>
      </c>
      <c r="P372" s="13">
        <f aca="true" t="shared" si="87" ref="P372:P435">$D$16*($D$19*$D$21*$D$17+$D$20*$D$22*$D$18)*($D$7^4-$K372^4)</f>
        <v>4.118885326600969</v>
      </c>
      <c r="Q372" s="13">
        <f aca="true" t="shared" si="88" ref="Q372:Q435">($D$7-$K372)*(1/$D$13+1/$D$14)</f>
        <v>0.9172075461461762</v>
      </c>
      <c r="R372" s="13">
        <f t="shared" si="81"/>
        <v>5.036092872747146</v>
      </c>
      <c r="S372" s="13">
        <f t="shared" si="82"/>
        <v>0</v>
      </c>
    </row>
    <row r="373" spans="9:19" ht="12.75">
      <c r="I373" s="2">
        <f t="shared" si="80"/>
        <v>4710</v>
      </c>
      <c r="J373" s="13">
        <f t="shared" si="79"/>
        <v>-5.389178851613554</v>
      </c>
      <c r="K373" s="10">
        <f>MAX(D$8,K372+J372*I$44/VLOOKUP(K372,E$47:G$254,3,TRUE))</f>
        <v>265.4377664430053</v>
      </c>
      <c r="L373" s="13">
        <f t="shared" si="84"/>
        <v>10.437856852620952</v>
      </c>
      <c r="M373" s="10">
        <f t="shared" si="85"/>
        <v>-2.674643147379049</v>
      </c>
      <c r="N373" s="10">
        <f t="shared" si="83"/>
        <v>242.47448136723918</v>
      </c>
      <c r="O373" s="13">
        <f t="shared" si="86"/>
        <v>-0.3366087086483276</v>
      </c>
      <c r="P373" s="13">
        <f t="shared" si="87"/>
        <v>4.12885206830739</v>
      </c>
      <c r="Q373" s="13">
        <f t="shared" si="88"/>
        <v>0.9198259327000072</v>
      </c>
      <c r="R373" s="13">
        <f t="shared" si="81"/>
        <v>5.0486780010073975</v>
      </c>
      <c r="S373" s="13">
        <f t="shared" si="82"/>
        <v>0</v>
      </c>
    </row>
    <row r="374" spans="9:19" ht="12.75">
      <c r="I374" s="2">
        <f t="shared" si="80"/>
        <v>4725</v>
      </c>
      <c r="J374" s="13">
        <f t="shared" si="79"/>
        <v>-5.3802759607091675</v>
      </c>
      <c r="K374" s="10">
        <f>MAX(D$8,K373+J373*I$44/VLOOKUP(K373,E$47:G$254,3,TRUE))</f>
        <v>265.3537536252173</v>
      </c>
      <c r="L374" s="13">
        <f t="shared" si="84"/>
        <v>10.441508797208675</v>
      </c>
      <c r="M374" s="10">
        <f t="shared" si="85"/>
        <v>-2.670991202791326</v>
      </c>
      <c r="N374" s="10">
        <f t="shared" si="83"/>
        <v>242.3824342713582</v>
      </c>
      <c r="O374" s="13">
        <f t="shared" si="86"/>
        <v>-0.3360512711519732</v>
      </c>
      <c r="P374" s="13">
        <f t="shared" si="87"/>
        <v>4.138792853398619</v>
      </c>
      <c r="Q374" s="13">
        <f t="shared" si="88"/>
        <v>0.9224399831008882</v>
      </c>
      <c r="R374" s="13">
        <f t="shared" si="81"/>
        <v>5.061232836499507</v>
      </c>
      <c r="S374" s="13">
        <f t="shared" si="82"/>
        <v>0</v>
      </c>
    </row>
    <row r="375" spans="9:19" ht="12.75">
      <c r="I375" s="2">
        <f t="shared" si="80"/>
        <v>4740</v>
      </c>
      <c r="J375" s="13">
        <f t="shared" si="79"/>
        <v>-5.371409182615744</v>
      </c>
      <c r="K375" s="10">
        <f>MAX(D$8,K374+J374*I$44/VLOOKUP(K374,E$47:G$254,3,TRUE))</f>
        <v>265.2698795960967</v>
      </c>
      <c r="L375" s="13">
        <f t="shared" si="84"/>
        <v>10.445166699985396</v>
      </c>
      <c r="M375" s="10">
        <f t="shared" si="85"/>
        <v>-2.6673333000146044</v>
      </c>
      <c r="N375" s="10">
        <f t="shared" si="83"/>
        <v>242.29051285612883</v>
      </c>
      <c r="O375" s="13">
        <f t="shared" si="86"/>
        <v>-0.33549611648231803</v>
      </c>
      <c r="P375" s="13">
        <f t="shared" si="87"/>
        <v>4.148707802263353</v>
      </c>
      <c r="Q375" s="13">
        <f t="shared" si="88"/>
        <v>0.9250497151062999</v>
      </c>
      <c r="R375" s="13">
        <f t="shared" si="81"/>
        <v>5.0737575173696525</v>
      </c>
      <c r="S375" s="13">
        <f t="shared" si="82"/>
        <v>0</v>
      </c>
    </row>
    <row r="376" spans="9:19" ht="12.75">
      <c r="I376" s="2">
        <f t="shared" si="80"/>
        <v>4755</v>
      </c>
      <c r="J376" s="13">
        <f t="shared" si="79"/>
        <v>-5.3625780316366685</v>
      </c>
      <c r="K376" s="10">
        <f>MAX(D$8,K375+J375*I$44/VLOOKUP(K375,E$47:G$254,3,TRUE))</f>
        <v>265.18614379267484</v>
      </c>
      <c r="L376" s="13">
        <f t="shared" si="84"/>
        <v>10.448830211851972</v>
      </c>
      <c r="M376" s="10">
        <f t="shared" si="85"/>
        <v>-2.663669788148029</v>
      </c>
      <c r="N376" s="10">
        <f t="shared" si="83"/>
        <v>242.1987173266005</v>
      </c>
      <c r="O376" s="13">
        <f t="shared" si="86"/>
        <v>-0.3349432136874384</v>
      </c>
      <c r="P376" s="13">
        <f t="shared" si="87"/>
        <v>4.158597033982346</v>
      </c>
      <c r="Q376" s="13">
        <f t="shared" si="88"/>
        <v>0.9276551462329568</v>
      </c>
      <c r="R376" s="13">
        <f t="shared" si="81"/>
        <v>5.086252180215303</v>
      </c>
      <c r="S376" s="13">
        <f t="shared" si="82"/>
        <v>0</v>
      </c>
    </row>
    <row r="377" spans="9:19" ht="12.75">
      <c r="I377" s="2">
        <f t="shared" si="80"/>
        <v>4770</v>
      </c>
      <c r="J377" s="13">
        <f t="shared" si="79"/>
        <v>-5.3537820324958085</v>
      </c>
      <c r="K377" s="10">
        <f>MAX(D$8,K376+J376*I$44/VLOOKUP(K376,E$47:G$254,3,TRUE))</f>
        <v>265.1025456595546</v>
      </c>
      <c r="L377" s="13">
        <f t="shared" si="84"/>
        <v>10.452498992611883</v>
      </c>
      <c r="M377" s="10">
        <f t="shared" si="85"/>
        <v>-2.660001007388118</v>
      </c>
      <c r="N377" s="10">
        <f t="shared" si="83"/>
        <v>242.10704787580846</v>
      </c>
      <c r="O377" s="13">
        <f t="shared" si="86"/>
        <v>-0.33439253248093337</v>
      </c>
      <c r="P377" s="13">
        <f t="shared" si="87"/>
        <v>4.168460666354091</v>
      </c>
      <c r="Q377" s="13">
        <f t="shared" si="88"/>
        <v>0.9302562937619838</v>
      </c>
      <c r="R377" s="13">
        <f t="shared" si="81"/>
        <v>5.098716960116074</v>
      </c>
      <c r="S377" s="13">
        <f t="shared" si="82"/>
        <v>0</v>
      </c>
    </row>
    <row r="378" spans="9:19" ht="12.75">
      <c r="I378" s="2">
        <f t="shared" si="80"/>
        <v>4785</v>
      </c>
      <c r="J378" s="13">
        <f t="shared" si="79"/>
        <v>-5.345020720094301</v>
      </c>
      <c r="K378" s="10">
        <f>MAX(D$8,K377+J377*I$44/VLOOKUP(K377,E$47:G$254,3,TRUE))</f>
        <v>265.0190846487481</v>
      </c>
      <c r="L378" s="13">
        <f t="shared" si="84"/>
        <v>10.456172710758137</v>
      </c>
      <c r="M378" s="10">
        <f t="shared" si="85"/>
        <v>-2.6563272892418635</v>
      </c>
      <c r="N378" s="10">
        <f t="shared" si="83"/>
        <v>242.0155046850802</v>
      </c>
      <c r="O378" s="13">
        <f t="shared" si="86"/>
        <v>-0.3338440432260086</v>
      </c>
      <c r="P378" s="13">
        <f t="shared" si="87"/>
        <v>4.178298815919867</v>
      </c>
      <c r="Q378" s="13">
        <f t="shared" si="88"/>
        <v>0.9328531747439694</v>
      </c>
      <c r="R378" s="13">
        <f t="shared" si="81"/>
        <v>5.111151990663836</v>
      </c>
      <c r="S378" s="13">
        <f t="shared" si="82"/>
        <v>0</v>
      </c>
    </row>
    <row r="379" spans="9:19" ht="12.75">
      <c r="I379" s="2">
        <f t="shared" si="80"/>
        <v>4800</v>
      </c>
      <c r="J379" s="13">
        <f aca="true" t="shared" si="89" ref="J379:J442">(D$7-K379)*(1/D$13+1/D$14)+D$16*(D$19*D$21*D$17+D$20*D$22*D$18)*(D$7^4-K379^4)-(K379-N379)/D$12</f>
        <v>-5.33629363927305</v>
      </c>
      <c r="K379" s="10">
        <f>MAX(D$8,K378+J378*I$44/VLOOKUP(K378,E$47:G$254,3,TRUE))</f>
        <v>264.9357602195179</v>
      </c>
      <c r="L379" s="13">
        <f t="shared" si="84"/>
        <v>10.459851043265175</v>
      </c>
      <c r="M379" s="10">
        <f t="shared" si="85"/>
        <v>-2.6401489567348246</v>
      </c>
      <c r="N379" s="10">
        <f t="shared" si="83"/>
        <v>241.9240879243345</v>
      </c>
      <c r="O379" s="13">
        <f t="shared" si="86"/>
        <v>-0.33329771692092436</v>
      </c>
      <c r="P379" s="13">
        <f t="shared" si="87"/>
        <v>4.18811159798822</v>
      </c>
      <c r="Q379" s="13">
        <f t="shared" si="88"/>
        <v>0.9354458060039055</v>
      </c>
      <c r="R379" s="13">
        <f t="shared" si="81"/>
        <v>5.123557403992125</v>
      </c>
      <c r="S379" s="13">
        <f t="shared" si="82"/>
        <v>0</v>
      </c>
    </row>
    <row r="380" spans="9:19" ht="12.75">
      <c r="I380" s="2">
        <f aca="true" t="shared" si="90" ref="I380:I443">I379+I$44</f>
        <v>4815</v>
      </c>
      <c r="J380" s="13">
        <f t="shared" si="89"/>
        <v>-5.327404806397267</v>
      </c>
      <c r="K380" s="10">
        <f>MAX(D$8,K379+J379*I$44/VLOOKUP(K379,E$47:G$254,3,TRUE))</f>
        <v>264.852571838222</v>
      </c>
      <c r="L380" s="13">
        <f t="shared" si="84"/>
        <v>10.463338137202138</v>
      </c>
      <c r="M380" s="10">
        <f t="shared" si="85"/>
        <v>-2.6366618627978617</v>
      </c>
      <c r="N380" s="10">
        <f t="shared" si="83"/>
        <v>241.83322793637728</v>
      </c>
      <c r="O380" s="13">
        <f t="shared" si="86"/>
        <v>-0.3327535251835343</v>
      </c>
      <c r="P380" s="13">
        <f t="shared" si="87"/>
        <v>4.197899126658864</v>
      </c>
      <c r="Q380" s="13">
        <f t="shared" si="88"/>
        <v>0.9380342041460068</v>
      </c>
      <c r="R380" s="13">
        <f aca="true" t="shared" si="91" ref="R380:R443">(D$7-K380)*(1/D$13+1/D$14)+D$16*(D$19*D$21*D$17+D$20*D$22*D$18)*(D$7^4-K380^4)</f>
        <v>5.135933330804871</v>
      </c>
      <c r="S380" s="13">
        <f aca="true" t="shared" si="92" ref="S380:S443">IF(K380=D$8,-J380,0)</f>
        <v>0</v>
      </c>
    </row>
    <row r="381" spans="9:19" ht="12.75">
      <c r="I381" s="2">
        <f t="shared" si="90"/>
        <v>4830</v>
      </c>
      <c r="J381" s="13">
        <f t="shared" si="89"/>
        <v>-5.318554221062389</v>
      </c>
      <c r="K381" s="10">
        <f>MAX(D$8,K380+J380*I$44/VLOOKUP(K380,E$47:G$254,3,TRUE))</f>
        <v>264.7695220264406</v>
      </c>
      <c r="L381" s="13">
        <f t="shared" si="84"/>
        <v>10.466833668480872</v>
      </c>
      <c r="M381" s="10">
        <f t="shared" si="85"/>
        <v>-2.633166331519128</v>
      </c>
      <c r="N381" s="10">
        <f t="shared" si="83"/>
        <v>241.74248795578268</v>
      </c>
      <c r="O381" s="13">
        <f t="shared" si="86"/>
        <v>-0.3321992471255726</v>
      </c>
      <c r="P381" s="13">
        <f t="shared" si="87"/>
        <v>4.207661156706923</v>
      </c>
      <c r="Q381" s="13">
        <f t="shared" si="88"/>
        <v>0.9406182907115601</v>
      </c>
      <c r="R381" s="13">
        <f t="shared" si="91"/>
        <v>5.148279447418483</v>
      </c>
      <c r="S381" s="13">
        <f t="shared" si="92"/>
        <v>0</v>
      </c>
    </row>
    <row r="382" spans="9:19" ht="12.75">
      <c r="I382" s="2">
        <f t="shared" si="90"/>
        <v>4845</v>
      </c>
      <c r="J382" s="13">
        <f t="shared" si="89"/>
        <v>-5.309741339986947</v>
      </c>
      <c r="K382" s="10">
        <f>MAX(D$8,K381+J381*I$44/VLOOKUP(K381,E$47:G$254,3,TRUE))</f>
        <v>264.68661018792625</v>
      </c>
      <c r="L382" s="13">
        <f t="shared" si="84"/>
        <v>10.470337234094014</v>
      </c>
      <c r="M382" s="10">
        <f t="shared" si="85"/>
        <v>-2.6296627659059855</v>
      </c>
      <c r="N382" s="10">
        <f t="shared" si="83"/>
        <v>241.65186827291942</v>
      </c>
      <c r="O382" s="13">
        <f t="shared" si="86"/>
        <v>-0.3316473540573952</v>
      </c>
      <c r="P382" s="13">
        <f t="shared" si="87"/>
        <v>4.217397809854322</v>
      </c>
      <c r="Q382" s="13">
        <f t="shared" si="88"/>
        <v>0.943198084252745</v>
      </c>
      <c r="R382" s="13">
        <f t="shared" si="91"/>
        <v>5.160595894107067</v>
      </c>
      <c r="S382" s="13">
        <f t="shared" si="92"/>
        <v>0</v>
      </c>
    </row>
    <row r="383" spans="9:19" ht="12.75">
      <c r="I383" s="2">
        <f t="shared" si="90"/>
        <v>4860</v>
      </c>
      <c r="J383" s="13">
        <f t="shared" si="89"/>
        <v>-5.300965631698818</v>
      </c>
      <c r="K383" s="10">
        <f>MAX(D$8,K382+J382*I$44/VLOOKUP(K382,E$47:G$254,3,TRUE))</f>
        <v>264.60383573490094</v>
      </c>
      <c r="L383" s="13">
        <f t="shared" si="84"/>
        <v>10.473848441188224</v>
      </c>
      <c r="M383" s="10">
        <f t="shared" si="85"/>
        <v>-2.6261515588117756</v>
      </c>
      <c r="N383" s="10">
        <f t="shared" si="83"/>
        <v>241.56136916428684</v>
      </c>
      <c r="O383" s="13">
        <f t="shared" si="86"/>
        <v>-0.331097812101234</v>
      </c>
      <c r="P383" s="13">
        <f t="shared" si="87"/>
        <v>4.227109206431191</v>
      </c>
      <c r="Q383" s="13">
        <f t="shared" si="88"/>
        <v>0.945773603058215</v>
      </c>
      <c r="R383" s="13">
        <f t="shared" si="91"/>
        <v>5.172882809489406</v>
      </c>
      <c r="S383" s="13">
        <f t="shared" si="92"/>
        <v>0</v>
      </c>
    </row>
    <row r="384" spans="9:19" ht="12.75">
      <c r="I384" s="2">
        <f t="shared" si="90"/>
        <v>4875</v>
      </c>
      <c r="J384" s="13">
        <f t="shared" si="89"/>
        <v>-5.292226576258852</v>
      </c>
      <c r="K384" s="10">
        <f>MAX(D$8,K383+J383*I$44/VLOOKUP(K383,E$47:G$254,3,TRUE))</f>
        <v>264.5211980878718</v>
      </c>
      <c r="L384" s="13">
        <f t="shared" si="84"/>
        <v>10.477366906821546</v>
      </c>
      <c r="M384" s="10">
        <f t="shared" si="85"/>
        <v>-2.622633093178454</v>
      </c>
      <c r="N384" s="10">
        <f t="shared" si="83"/>
        <v>241.47099089286442</v>
      </c>
      <c r="O384" s="13">
        <f t="shared" si="86"/>
        <v>-0.3305505881164663</v>
      </c>
      <c r="P384" s="13">
        <f t="shared" si="87"/>
        <v>4.236795465403862</v>
      </c>
      <c r="Q384" s="13">
        <f t="shared" si="88"/>
        <v>0.9483448651588321</v>
      </c>
      <c r="R384" s="13">
        <f t="shared" si="91"/>
        <v>5.185140330562694</v>
      </c>
      <c r="S384" s="13">
        <f t="shared" si="92"/>
        <v>0</v>
      </c>
    </row>
    <row r="385" spans="9:19" ht="12.75">
      <c r="I385" s="2">
        <f t="shared" si="90"/>
        <v>4890</v>
      </c>
      <c r="J385" s="13">
        <f t="shared" si="89"/>
        <v>-5.283523664991246</v>
      </c>
      <c r="K385" s="10">
        <f>MAX(D$8,K384+J384*I$44/VLOOKUP(K384,E$47:G$254,3,TRUE))</f>
        <v>264.43869667545147</v>
      </c>
      <c r="L385" s="13">
        <f t="shared" si="84"/>
        <v>10.480892257726694</v>
      </c>
      <c r="M385" s="10">
        <f t="shared" si="85"/>
        <v>-2.6191077422733056</v>
      </c>
      <c r="N385" s="10">
        <f t="shared" si="83"/>
        <v>241.38073370845274</v>
      </c>
      <c r="O385" s="13">
        <f t="shared" si="86"/>
        <v>-0.330005649681425</v>
      </c>
      <c r="P385" s="13">
        <f t="shared" si="87"/>
        <v>4.246456704402189</v>
      </c>
      <c r="Q385" s="13">
        <f t="shared" si="88"/>
        <v>0.9509118883332589</v>
      </c>
      <c r="R385" s="13">
        <f t="shared" si="91"/>
        <v>5.197368592735448</v>
      </c>
      <c r="S385" s="13">
        <f t="shared" si="92"/>
        <v>0</v>
      </c>
    </row>
    <row r="386" spans="9:19" ht="12.75">
      <c r="I386" s="2">
        <f t="shared" si="90"/>
        <v>4905</v>
      </c>
      <c r="J386" s="13">
        <f t="shared" si="89"/>
        <v>-5.274856400220253</v>
      </c>
      <c r="K386" s="10">
        <f>MAX(D$8,K385+J385*I$44/VLOOKUP(K385,E$47:G$254,3,TRUE))</f>
        <v>264.35633093418227</v>
      </c>
      <c r="L386" s="13">
        <f t="shared" si="84"/>
        <v>10.484424130079901</v>
      </c>
      <c r="M386" s="10">
        <f t="shared" si="85"/>
        <v>-2.6155758699200984</v>
      </c>
      <c r="N386" s="10">
        <f t="shared" si="83"/>
        <v>241.29059784800648</v>
      </c>
      <c r="O386" s="13">
        <f t="shared" si="86"/>
        <v>-0.3294629650768002</v>
      </c>
      <c r="P386" s="13">
        <f t="shared" si="87"/>
        <v>4.256093039746226</v>
      </c>
      <c r="Q386" s="13">
        <f t="shared" si="88"/>
        <v>0.9534746901134221</v>
      </c>
      <c r="R386" s="13">
        <f t="shared" si="91"/>
        <v>5.209567729859648</v>
      </c>
      <c r="S386" s="13">
        <f t="shared" si="92"/>
        <v>0</v>
      </c>
    </row>
    <row r="387" spans="9:19" ht="12.75">
      <c r="I387" s="2">
        <f t="shared" si="90"/>
        <v>4920</v>
      </c>
      <c r="J387" s="13">
        <f t="shared" si="89"/>
        <v>-5.2662242950130995</v>
      </c>
      <c r="K387" s="10">
        <f>MAX(D$8,K386+J386*I$44/VLOOKUP(K386,E$47:G$254,3,TRUE))</f>
        <v>264.27410030836495</v>
      </c>
      <c r="L387" s="13">
        <f t="shared" si="84"/>
        <v>10.487962169275212</v>
      </c>
      <c r="M387" s="10">
        <f t="shared" si="85"/>
        <v>-2.6120378307247876</v>
      </c>
      <c r="N387" s="10">
        <f t="shared" si="83"/>
        <v>241.20058353595948</v>
      </c>
      <c r="O387" s="13">
        <f t="shared" si="86"/>
        <v>-0.3289225032692684</v>
      </c>
      <c r="P387" s="13">
        <f t="shared" si="87"/>
        <v>4.265704586472263</v>
      </c>
      <c r="Q387" s="13">
        <f t="shared" si="88"/>
        <v>0.9560332877898492</v>
      </c>
      <c r="R387" s="13">
        <f t="shared" si="91"/>
        <v>5.2217378742621126</v>
      </c>
      <c r="S387" s="13">
        <f t="shared" si="92"/>
        <v>0</v>
      </c>
    </row>
    <row r="388" spans="9:19" ht="12.75">
      <c r="I388" s="2">
        <f t="shared" si="90"/>
        <v>4935</v>
      </c>
      <c r="J388" s="13">
        <f t="shared" si="89"/>
        <v>-5.257626872929086</v>
      </c>
      <c r="K388" s="10">
        <f>MAX(D$8,K387+J387*I$44/VLOOKUP(K387,E$47:G$254,3,TRUE))</f>
        <v>264.19200424989117</v>
      </c>
      <c r="L388" s="13">
        <f t="shared" si="84"/>
        <v>10.491506029704217</v>
      </c>
      <c r="M388" s="10">
        <f t="shared" si="85"/>
        <v>-2.6084939702957826</v>
      </c>
      <c r="N388" s="10">
        <f t="shared" si="83"/>
        <v>241.1106909845419</v>
      </c>
      <c r="O388" s="13">
        <f t="shared" si="86"/>
        <v>-0.3283842338951217</v>
      </c>
      <c r="P388" s="13">
        <f t="shared" si="87"/>
        <v>4.2752914583582555</v>
      </c>
      <c r="Q388" s="13">
        <f t="shared" si="88"/>
        <v>0.9585876984168761</v>
      </c>
      <c r="R388" s="13">
        <f t="shared" si="91"/>
        <v>5.2338791567751315</v>
      </c>
      <c r="S388" s="13">
        <f t="shared" si="92"/>
        <v>0</v>
      </c>
    </row>
    <row r="389" spans="9:19" ht="12.75">
      <c r="I389" s="2">
        <f t="shared" si="90"/>
        <v>4950</v>
      </c>
      <c r="J389" s="13">
        <f t="shared" si="89"/>
        <v>-5.249063667774545</v>
      </c>
      <c r="K389" s="10">
        <f>MAX(D$8,K388+J388*I$44/VLOOKUP(K388,E$47:G$254,3,TRUE))</f>
        <v>264.11004221807985</v>
      </c>
      <c r="L389" s="13">
        <f t="shared" si="84"/>
        <v>10.495055374540927</v>
      </c>
      <c r="M389" s="10">
        <f t="shared" si="85"/>
        <v>-2.6049446254590727</v>
      </c>
      <c r="N389" s="10">
        <f t="shared" si="83"/>
        <v>241.0209203940898</v>
      </c>
      <c r="O389" s="13">
        <f t="shared" si="86"/>
        <v>-0.3278481272452609</v>
      </c>
      <c r="P389" s="13">
        <f t="shared" si="87"/>
        <v>4.2848537679486425</v>
      </c>
      <c r="Q389" s="13">
        <f t="shared" si="88"/>
        <v>0.9611379388177402</v>
      </c>
      <c r="R389" s="13">
        <f t="shared" si="91"/>
        <v>5.245991706766382</v>
      </c>
      <c r="S389" s="13">
        <f t="shared" si="92"/>
        <v>0</v>
      </c>
    </row>
    <row r="390" spans="9:19" ht="12.75">
      <c r="I390" s="2">
        <f t="shared" si="90"/>
        <v>4965</v>
      </c>
      <c r="J390" s="13">
        <f t="shared" si="89"/>
        <v>-5.240534223363646</v>
      </c>
      <c r="K390" s="10">
        <f>MAX(D$8,K389+J389*I$44/VLOOKUP(K389,E$47:G$254,3,TRUE))</f>
        <v>264.02821367951753</v>
      </c>
      <c r="L390" s="13">
        <f t="shared" si="84"/>
        <v>10.498609875531766</v>
      </c>
      <c r="M390" s="10">
        <f t="shared" si="85"/>
        <v>-2.588890124468234</v>
      </c>
      <c r="N390" s="10">
        <f t="shared" si="83"/>
        <v>240.93127195334765</v>
      </c>
      <c r="O390" s="13">
        <f t="shared" si="86"/>
        <v>-0.32731415424927945</v>
      </c>
      <c r="P390" s="13">
        <f t="shared" si="87"/>
        <v>4.294391626578572</v>
      </c>
      <c r="Q390" s="13">
        <f t="shared" si="88"/>
        <v>0.9636840255895484</v>
      </c>
      <c r="R390" s="13">
        <f t="shared" si="91"/>
        <v>5.25807565216812</v>
      </c>
      <c r="S390" s="13">
        <f t="shared" si="92"/>
        <v>0</v>
      </c>
    </row>
    <row r="391" spans="9:19" ht="12.75">
      <c r="I391" s="2">
        <f t="shared" si="90"/>
        <v>4980</v>
      </c>
      <c r="J391" s="13">
        <f t="shared" si="89"/>
        <v>-5.2318425551012595</v>
      </c>
      <c r="K391" s="10">
        <f>MAX(D$8,K390+J390*I$44/VLOOKUP(K390,E$47:G$254,3,TRUE))</f>
        <v>263.9465181079023</v>
      </c>
      <c r="L391" s="13">
        <f t="shared" si="84"/>
        <v>10.501973674606958</v>
      </c>
      <c r="M391" s="10">
        <f t="shared" si="85"/>
        <v>-2.585526325393042</v>
      </c>
      <c r="N391" s="10">
        <f t="shared" si="83"/>
        <v>240.842176023767</v>
      </c>
      <c r="O391" s="13">
        <f t="shared" si="86"/>
        <v>-0.32678228646091156</v>
      </c>
      <c r="P391" s="13">
        <f t="shared" si="87"/>
        <v>4.303905144397567</v>
      </c>
      <c r="Q391" s="13">
        <f t="shared" si="88"/>
        <v>0.9662259751081312</v>
      </c>
      <c r="R391" s="13">
        <f t="shared" si="91"/>
        <v>5.270131119505699</v>
      </c>
      <c r="S391" s="13">
        <f t="shared" si="92"/>
        <v>0</v>
      </c>
    </row>
    <row r="392" spans="9:19" ht="12.75">
      <c r="I392" s="2">
        <f t="shared" si="90"/>
        <v>4995</v>
      </c>
      <c r="J392" s="13">
        <f t="shared" si="89"/>
        <v>-5.223188658028889</v>
      </c>
      <c r="K392" s="10">
        <f>MAX(D$8,K391+J391*I$44/VLOOKUP(K391,E$47:G$254,3,TRUE))</f>
        <v>263.8649580321691</v>
      </c>
      <c r="L392" s="13">
        <f t="shared" si="84"/>
        <v>10.505346442626532</v>
      </c>
      <c r="M392" s="10">
        <f t="shared" si="85"/>
        <v>-2.582153557373468</v>
      </c>
      <c r="N392" s="10">
        <f t="shared" si="83"/>
        <v>240.75319585839074</v>
      </c>
      <c r="O392" s="13">
        <f t="shared" si="86"/>
        <v>-0.3262403029327743</v>
      </c>
      <c r="P392" s="13">
        <f t="shared" si="87"/>
        <v>4.313394075911712</v>
      </c>
      <c r="Q392" s="13">
        <f t="shared" si="88"/>
        <v>0.9687637086859318</v>
      </c>
      <c r="R392" s="13">
        <f t="shared" si="91"/>
        <v>5.2821577845976435</v>
      </c>
      <c r="S392" s="13">
        <f t="shared" si="92"/>
        <v>0</v>
      </c>
    </row>
    <row r="393" spans="9:19" ht="12.75">
      <c r="I393" s="2">
        <f t="shared" si="90"/>
        <v>5010</v>
      </c>
      <c r="J393" s="13">
        <f t="shared" si="89"/>
        <v>-5.2145719881830015</v>
      </c>
      <c r="K393" s="10">
        <f>MAX(D$8,K392+J392*I$44/VLOOKUP(K392,E$47:G$254,3,TRUE))</f>
        <v>263.78353286349653</v>
      </c>
      <c r="L393" s="13">
        <f t="shared" si="84"/>
        <v>10.508727771642699</v>
      </c>
      <c r="M393" s="10">
        <f t="shared" si="85"/>
        <v>-2.578772228357302</v>
      </c>
      <c r="N393" s="10">
        <f t="shared" si="83"/>
        <v>240.6643317658826</v>
      </c>
      <c r="O393" s="13">
        <f t="shared" si="86"/>
        <v>-0.3257006746903244</v>
      </c>
      <c r="P393" s="13">
        <f t="shared" si="87"/>
        <v>4.322858538815628</v>
      </c>
      <c r="Q393" s="13">
        <f t="shared" si="88"/>
        <v>0.9712972446440695</v>
      </c>
      <c r="R393" s="13">
        <f t="shared" si="91"/>
        <v>5.294155783459697</v>
      </c>
      <c r="S393" s="13">
        <f t="shared" si="92"/>
        <v>0</v>
      </c>
    </row>
    <row r="394" spans="9:19" ht="12.75">
      <c r="I394" s="2">
        <f t="shared" si="90"/>
        <v>5025</v>
      </c>
      <c r="J394" s="13">
        <f t="shared" si="89"/>
        <v>-5.205992013465782</v>
      </c>
      <c r="K394" s="10">
        <f>MAX(D$8,K393+J393*I$44/VLOOKUP(K393,E$47:G$254,3,TRUE))</f>
        <v>263.70224202154304</v>
      </c>
      <c r="L394" s="13">
        <f t="shared" si="84"/>
        <v>10.51211726394372</v>
      </c>
      <c r="M394" s="10">
        <f t="shared" si="85"/>
        <v>-2.57538273605628</v>
      </c>
      <c r="N394" s="10">
        <f t="shared" si="83"/>
        <v>240.57558404086686</v>
      </c>
      <c r="O394" s="13">
        <f t="shared" si="86"/>
        <v>-0.32516336781395694</v>
      </c>
      <c r="P394" s="13">
        <f t="shared" si="87"/>
        <v>4.332298649438125</v>
      </c>
      <c r="Q394" s="13">
        <f t="shared" si="88"/>
        <v>0.9738266010398127</v>
      </c>
      <c r="R394" s="13">
        <f t="shared" si="91"/>
        <v>5.306125250477938</v>
      </c>
      <c r="S394" s="13">
        <f t="shared" si="92"/>
        <v>0</v>
      </c>
    </row>
    <row r="395" spans="9:19" ht="12.75">
      <c r="I395" s="2">
        <f t="shared" si="90"/>
        <v>5040</v>
      </c>
      <c r="J395" s="13">
        <f t="shared" si="89"/>
        <v>-5.19744821336747</v>
      </c>
      <c r="K395" s="10">
        <f>MAX(D$8,K394+J394*I$44/VLOOKUP(K394,E$47:G$254,3,TRUE))</f>
        <v>263.62108493426206</v>
      </c>
      <c r="L395" s="13">
        <f t="shared" si="84"/>
        <v>10.515514531809705</v>
      </c>
      <c r="M395" s="10">
        <f t="shared" si="85"/>
        <v>-2.571985468190295</v>
      </c>
      <c r="N395" s="10">
        <f t="shared" si="83"/>
        <v>240.4869529642807</v>
      </c>
      <c r="O395" s="13">
        <f t="shared" si="86"/>
        <v>-0.324628349123941</v>
      </c>
      <c r="P395" s="13">
        <f t="shared" si="87"/>
        <v>4.341714522769902</v>
      </c>
      <c r="Q395" s="13">
        <f t="shared" si="88"/>
        <v>0.9763517956723334</v>
      </c>
      <c r="R395" s="13">
        <f t="shared" si="91"/>
        <v>5.318066318442235</v>
      </c>
      <c r="S395" s="13">
        <f t="shared" si="92"/>
        <v>0</v>
      </c>
    </row>
    <row r="396" spans="9:19" ht="12.75">
      <c r="I396" s="2">
        <f t="shared" si="90"/>
        <v>5055</v>
      </c>
      <c r="J396" s="13">
        <f t="shared" si="89"/>
        <v>-5.188940078695385</v>
      </c>
      <c r="K396" s="10">
        <f>MAX(D$8,K395+J395*I$44/VLOOKUP(K395,E$47:G$254,3,TRUE))</f>
        <v>263.5400610377214</v>
      </c>
      <c r="L396" s="13">
        <f t="shared" si="84"/>
        <v>10.518919197274256</v>
      </c>
      <c r="M396" s="10">
        <f t="shared" si="85"/>
        <v>-2.5685808027257444</v>
      </c>
      <c r="N396" s="10">
        <f t="shared" si="83"/>
        <v>240.39843880371802</v>
      </c>
      <c r="O396" s="13">
        <f t="shared" si="86"/>
        <v>-0.3240955861626844</v>
      </c>
      <c r="P396" s="13">
        <f t="shared" si="87"/>
        <v>4.351106272490545</v>
      </c>
      <c r="Q396" s="13">
        <f t="shared" si="88"/>
        <v>0.9788728460883253</v>
      </c>
      <c r="R396" s="13">
        <f t="shared" si="91"/>
        <v>5.329979118578871</v>
      </c>
      <c r="S396" s="13">
        <f t="shared" si="92"/>
        <v>0</v>
      </c>
    </row>
    <row r="397" spans="9:19" ht="12.75">
      <c r="I397" s="2">
        <f t="shared" si="90"/>
        <v>5070</v>
      </c>
      <c r="J397" s="13">
        <f t="shared" si="89"/>
        <v>-5.180467111309215</v>
      </c>
      <c r="K397" s="10">
        <f>MAX(D$8,K396+J396*I$44/VLOOKUP(K396,E$47:G$254,3,TRUE))</f>
        <v>263.4591697759267</v>
      </c>
      <c r="L397" s="13">
        <f t="shared" si="84"/>
        <v>10.522330891891636</v>
      </c>
      <c r="M397" s="10">
        <f t="shared" si="85"/>
        <v>-2.565169108108364</v>
      </c>
      <c r="N397" s="10">
        <f t="shared" si="83"/>
        <v>240.31004181376508</v>
      </c>
      <c r="O397" s="13">
        <f t="shared" si="86"/>
        <v>-0.3235650471788176</v>
      </c>
      <c r="P397" s="13">
        <f t="shared" si="87"/>
        <v>4.360474010994924</v>
      </c>
      <c r="Q397" s="13">
        <f t="shared" si="88"/>
        <v>0.9813897695874967</v>
      </c>
      <c r="R397" s="13">
        <f t="shared" si="91"/>
        <v>5.341863780582421</v>
      </c>
      <c r="S397" s="13">
        <f t="shared" si="92"/>
        <v>0</v>
      </c>
    </row>
    <row r="398" spans="9:19" ht="12.75">
      <c r="I398" s="2">
        <f t="shared" si="90"/>
        <v>5085</v>
      </c>
      <c r="J398" s="13">
        <f t="shared" si="89"/>
        <v>-5.1720288238626715</v>
      </c>
      <c r="K398" s="10">
        <f>MAX(D$8,K397+J397*I$44/VLOOKUP(K397,E$47:G$254,3,TRUE))</f>
        <v>263.3784106006492</v>
      </c>
      <c r="L398" s="13">
        <f t="shared" si="84"/>
        <v>10.525749256509531</v>
      </c>
      <c r="M398" s="10">
        <f t="shared" si="85"/>
        <v>-2.561750743490469</v>
      </c>
      <c r="N398" s="10">
        <f t="shared" si="83"/>
        <v>240.22176223632823</v>
      </c>
      <c r="O398" s="13">
        <f t="shared" si="86"/>
        <v>-0.32303670110991334</v>
      </c>
      <c r="P398" s="13">
        <f t="shared" si="87"/>
        <v>4.369817849418929</v>
      </c>
      <c r="Q398" s="13">
        <f t="shared" si="88"/>
        <v>0.98390258322793</v>
      </c>
      <c r="R398" s="13">
        <f t="shared" si="91"/>
        <v>5.35372043264686</v>
      </c>
      <c r="S398" s="13">
        <f t="shared" si="92"/>
        <v>0</v>
      </c>
    </row>
    <row r="399" spans="9:19" ht="12.75">
      <c r="I399" s="2">
        <f t="shared" si="90"/>
        <v>5100</v>
      </c>
      <c r="J399" s="13">
        <f t="shared" si="89"/>
        <v>-5.1636247395512465</v>
      </c>
      <c r="K399" s="10">
        <f>MAX(D$8,K398+J398*I$44/VLOOKUP(K398,E$47:G$254,3,TRUE))</f>
        <v>263.2977829712575</v>
      </c>
      <c r="L399" s="13">
        <f t="shared" si="84"/>
        <v>10.529173941047194</v>
      </c>
      <c r="M399" s="10">
        <f t="shared" si="85"/>
        <v>-2.5583260589528063</v>
      </c>
      <c r="N399" s="10">
        <f t="shared" si="83"/>
        <v>240.13360030095367</v>
      </c>
      <c r="O399" s="13">
        <f t="shared" si="86"/>
        <v>-0.3225105175667977</v>
      </c>
      <c r="P399" s="13">
        <f t="shared" si="87"/>
        <v>4.379137897664629</v>
      </c>
      <c r="Q399" s="13">
        <f t="shared" si="88"/>
        <v>0.9864113038313184</v>
      </c>
      <c r="R399" s="13">
        <f t="shared" si="91"/>
        <v>5.365549201495948</v>
      </c>
      <c r="S399" s="13">
        <f t="shared" si="92"/>
        <v>0</v>
      </c>
    </row>
    <row r="400" spans="9:19" ht="12.75">
      <c r="I400" s="2">
        <f t="shared" si="90"/>
        <v>5115</v>
      </c>
      <c r="J400" s="13">
        <f t="shared" si="89"/>
        <v>-5.155254391865984</v>
      </c>
      <c r="K400" s="10">
        <f>MAX(D$8,K399+J399*I$44/VLOOKUP(K399,E$47:G$254,3,TRUE))</f>
        <v>263.21728635455315</v>
      </c>
      <c r="L400" s="13">
        <f t="shared" si="84"/>
        <v>10.532604604278852</v>
      </c>
      <c r="M400" s="10">
        <f t="shared" si="85"/>
        <v>-2.5548953957211484</v>
      </c>
      <c r="N400" s="10">
        <f t="shared" si="83"/>
        <v>240.04555622513968</v>
      </c>
      <c r="O400" s="13">
        <f t="shared" si="86"/>
        <v>-0.32198646681740684</v>
      </c>
      <c r="P400" s="13">
        <f t="shared" si="87"/>
        <v>4.38843426442479</v>
      </c>
      <c r="Q400" s="13">
        <f t="shared" si="88"/>
        <v>0.9889159479880775</v>
      </c>
      <c r="R400" s="13">
        <f t="shared" si="91"/>
        <v>5.377350212412868</v>
      </c>
      <c r="S400" s="13">
        <f t="shared" si="92"/>
        <v>0</v>
      </c>
    </row>
    <row r="401" spans="9:19" ht="12.75">
      <c r="I401" s="2">
        <f t="shared" si="90"/>
        <v>5130</v>
      </c>
      <c r="J401" s="13">
        <f t="shared" si="89"/>
        <v>-5.1469173243530015</v>
      </c>
      <c r="K401" s="10">
        <f>MAX(D$8,K400+J400*I$44/VLOOKUP(K400,E$47:G$254,3,TRUE))</f>
        <v>263.13692022461015</v>
      </c>
      <c r="L401" s="13">
        <f t="shared" si="84"/>
        <v>10.536040913622198</v>
      </c>
      <c r="M401" s="10">
        <f t="shared" si="85"/>
        <v>-2.538959086377801</v>
      </c>
      <c r="N401" s="10">
        <f t="shared" si="83"/>
        <v>239.9576302146413</v>
      </c>
      <c r="O401" s="13">
        <f t="shared" si="86"/>
        <v>-0.3214645197720074</v>
      </c>
      <c r="P401" s="13">
        <f t="shared" si="87"/>
        <v>4.397707057206855</v>
      </c>
      <c r="Q401" s="13">
        <f t="shared" si="88"/>
        <v>0.991416532062342</v>
      </c>
      <c r="R401" s="13">
        <f t="shared" si="91"/>
        <v>5.389123589269197</v>
      </c>
      <c r="S401" s="13">
        <f t="shared" si="92"/>
        <v>0</v>
      </c>
    </row>
    <row r="402" spans="9:19" ht="12.75">
      <c r="I402" s="2">
        <f t="shared" si="90"/>
        <v>5145</v>
      </c>
      <c r="J402" s="13">
        <f t="shared" si="89"/>
        <v>-5.138417552195188</v>
      </c>
      <c r="K402" s="10">
        <f>MAX(D$8,K401+J401*I$44/VLOOKUP(K401,E$47:G$254,3,TRUE))</f>
        <v>263.05668406261833</v>
      </c>
      <c r="L402" s="13">
        <f t="shared" si="84"/>
        <v>10.539287006748335</v>
      </c>
      <c r="M402" s="10">
        <f t="shared" si="85"/>
        <v>-2.535712993251664</v>
      </c>
      <c r="N402" s="10">
        <f aca="true" t="shared" si="93" ref="N402:N465">N401+M401*I$44/VLOOKUP(N401,A$47:C$254,3,TRUE)</f>
        <v>239.870252647772</v>
      </c>
      <c r="O402" s="13">
        <f t="shared" si="86"/>
        <v>-0.3209446479672806</v>
      </c>
      <c r="P402" s="13">
        <f t="shared" si="87"/>
        <v>4.4069563823563085</v>
      </c>
      <c r="Q402" s="13">
        <f t="shared" si="88"/>
        <v>0.9939130721968384</v>
      </c>
      <c r="R402" s="13">
        <f t="shared" si="91"/>
        <v>5.400869454553147</v>
      </c>
      <c r="S402" s="13">
        <f t="shared" si="92"/>
        <v>0</v>
      </c>
    </row>
    <row r="403" spans="9:19" ht="12.75">
      <c r="I403" s="2">
        <f t="shared" si="90"/>
        <v>5160</v>
      </c>
      <c r="J403" s="13">
        <f t="shared" si="89"/>
        <v>-5.129955066688634</v>
      </c>
      <c r="K403" s="10">
        <f>MAX(D$8,K402+J402*I$44/VLOOKUP(K402,E$47:G$254,3,TRUE))</f>
        <v>262.97658040500784</v>
      </c>
      <c r="L403" s="13">
        <f t="shared" si="84"/>
        <v>10.542542550326406</v>
      </c>
      <c r="M403" s="10">
        <f t="shared" si="85"/>
        <v>-2.5324574496735934</v>
      </c>
      <c r="N403" s="10">
        <f t="shared" si="93"/>
        <v>239.78298679428974</v>
      </c>
      <c r="O403" s="13">
        <f t="shared" si="86"/>
        <v>-0.3204146304419737</v>
      </c>
      <c r="P403" s="13">
        <f t="shared" si="87"/>
        <v>4.416181994166974</v>
      </c>
      <c r="Q403" s="13">
        <f t="shared" si="88"/>
        <v>0.9964054894707971</v>
      </c>
      <c r="R403" s="13">
        <f t="shared" si="91"/>
        <v>5.412587483637772</v>
      </c>
      <c r="S403" s="13">
        <f t="shared" si="92"/>
        <v>0</v>
      </c>
    </row>
    <row r="404" spans="9:19" ht="12.75">
      <c r="I404" s="2">
        <f t="shared" si="90"/>
        <v>5175</v>
      </c>
      <c r="J404" s="13">
        <f t="shared" si="89"/>
        <v>-5.121529323883023</v>
      </c>
      <c r="K404" s="10">
        <f>MAX(D$8,K403+J403*I$44/VLOOKUP(K403,E$47:G$254,3,TRUE))</f>
        <v>262.8966086705108</v>
      </c>
      <c r="L404" s="13">
        <f t="shared" si="84"/>
        <v>10.545807132309799</v>
      </c>
      <c r="M404" s="10">
        <f t="shared" si="85"/>
        <v>-2.5291928676902007</v>
      </c>
      <c r="N404" s="10">
        <f t="shared" si="93"/>
        <v>239.6958329794292</v>
      </c>
      <c r="O404" s="13">
        <f t="shared" si="86"/>
        <v>-0.31988693798825807</v>
      </c>
      <c r="P404" s="13">
        <f t="shared" si="87"/>
        <v>4.425384006456465</v>
      </c>
      <c r="Q404" s="13">
        <f t="shared" si="88"/>
        <v>0.9988938019703104</v>
      </c>
      <c r="R404" s="13">
        <f t="shared" si="91"/>
        <v>5.424277808426775</v>
      </c>
      <c r="S404" s="13">
        <f t="shared" si="92"/>
        <v>0</v>
      </c>
    </row>
    <row r="405" spans="9:19" ht="12.75">
      <c r="I405" s="2">
        <f t="shared" si="90"/>
        <v>5190</v>
      </c>
      <c r="J405" s="13">
        <f t="shared" si="89"/>
        <v>-5.113139791731521</v>
      </c>
      <c r="K405" s="10">
        <f>MAX(D$8,K404+J404*I$44/VLOOKUP(K404,E$47:G$254,3,TRUE))</f>
        <v>262.81676828633897</v>
      </c>
      <c r="L405" s="13">
        <f t="shared" si="84"/>
        <v>10.549080350951979</v>
      </c>
      <c r="M405" s="10">
        <f t="shared" si="85"/>
        <v>-2.5259196490480207</v>
      </c>
      <c r="N405" s="10">
        <f t="shared" si="93"/>
        <v>239.60879151424461</v>
      </c>
      <c r="O405" s="13">
        <f t="shared" si="86"/>
        <v>-0.3193615366872109</v>
      </c>
      <c r="P405" s="13">
        <f t="shared" si="87"/>
        <v>4.434562531702833</v>
      </c>
      <c r="Q405" s="13">
        <f t="shared" si="88"/>
        <v>1.0013780275176245</v>
      </c>
      <c r="R405" s="13">
        <f t="shared" si="91"/>
        <v>5.435940559220458</v>
      </c>
      <c r="S405" s="13">
        <f t="shared" si="92"/>
        <v>0</v>
      </c>
    </row>
    <row r="406" spans="9:19" ht="12.75">
      <c r="I406" s="2">
        <f t="shared" si="90"/>
        <v>5205</v>
      </c>
      <c r="J406" s="13">
        <f t="shared" si="89"/>
        <v>-5.1047859498122</v>
      </c>
      <c r="K406" s="10">
        <f>MAX(D$8,K405+J405*I$44/VLOOKUP(K405,E$47:G$254,3,TRUE))</f>
        <v>262.73705868799846</v>
      </c>
      <c r="L406" s="13">
        <f t="shared" si="84"/>
        <v>10.552361814561042</v>
      </c>
      <c r="M406" s="10">
        <f t="shared" si="85"/>
        <v>-2.5226381854389572</v>
      </c>
      <c r="N406" s="10">
        <f t="shared" si="93"/>
        <v>239.52186269596416</v>
      </c>
      <c r="O406" s="13">
        <f t="shared" si="86"/>
        <v>-0.3188383933620571</v>
      </c>
      <c r="P406" s="13">
        <f t="shared" si="87"/>
        <v>4.443717681071929</v>
      </c>
      <c r="Q406" s="13">
        <f t="shared" si="88"/>
        <v>1.0038581836769132</v>
      </c>
      <c r="R406" s="13">
        <f t="shared" si="91"/>
        <v>5.447575864748842</v>
      </c>
      <c r="S406" s="13">
        <f t="shared" si="92"/>
        <v>0</v>
      </c>
    </row>
    <row r="407" spans="9:19" ht="12.75">
      <c r="I407" s="2">
        <f t="shared" si="90"/>
        <v>5220</v>
      </c>
      <c r="J407" s="13">
        <f t="shared" si="89"/>
        <v>-5.09646728905601</v>
      </c>
      <c r="K407" s="10">
        <f>MAX(D$8,K406+J406*I$44/VLOOKUP(K406,E$47:G$254,3,TRUE))</f>
        <v>262.6574793191081</v>
      </c>
      <c r="L407" s="13">
        <f t="shared" si="84"/>
        <v>10.555651141260023</v>
      </c>
      <c r="M407" s="10">
        <f t="shared" si="85"/>
        <v>-2.519348858739976</v>
      </c>
      <c r="N407" s="10">
        <f t="shared" si="93"/>
        <v>239.43504680833607</v>
      </c>
      <c r="O407" s="13">
        <f t="shared" si="86"/>
        <v>-0.3183174755613436</v>
      </c>
      <c r="P407" s="13">
        <f t="shared" si="87"/>
        <v>4.4528495644440955</v>
      </c>
      <c r="Q407" s="13">
        <f t="shared" si="88"/>
        <v>1.0063342877599184</v>
      </c>
      <c r="R407" s="13">
        <f t="shared" si="91"/>
        <v>5.4591838522040135</v>
      </c>
      <c r="S407" s="13">
        <f t="shared" si="92"/>
        <v>0</v>
      </c>
    </row>
    <row r="408" spans="9:19" ht="12.75">
      <c r="I408" s="2">
        <f t="shared" si="90"/>
        <v>5235</v>
      </c>
      <c r="J408" s="13">
        <f t="shared" si="89"/>
        <v>-5.088183311481329</v>
      </c>
      <c r="K408" s="10">
        <f>MAX(D$8,K407+J407*I$44/VLOOKUP(K407,E$47:G$254,3,TRUE))</f>
        <v>262.57802963122293</v>
      </c>
      <c r="L408" s="13">
        <f t="shared" si="84"/>
        <v>10.558947958752984</v>
      </c>
      <c r="M408" s="10">
        <f t="shared" si="85"/>
        <v>-2.516052041247015</v>
      </c>
      <c r="N408" s="10">
        <f t="shared" si="93"/>
        <v>239.34834412196636</v>
      </c>
      <c r="O408" s="13">
        <f t="shared" si="86"/>
        <v>-0.31779875154074944</v>
      </c>
      <c r="P408" s="13">
        <f t="shared" si="87"/>
        <v>4.4619582904402035</v>
      </c>
      <c r="Q408" s="13">
        <f t="shared" si="88"/>
        <v>1.0088063568314527</v>
      </c>
      <c r="R408" s="13">
        <f t="shared" si="91"/>
        <v>5.470764647271656</v>
      </c>
      <c r="S408" s="13">
        <f t="shared" si="92"/>
        <v>0</v>
      </c>
    </row>
    <row r="409" spans="9:19" ht="12.75">
      <c r="I409" s="2">
        <f t="shared" si="90"/>
        <v>5250</v>
      </c>
      <c r="J409" s="13">
        <f t="shared" si="89"/>
        <v>-5.0799335299346025</v>
      </c>
      <c r="K409" s="10">
        <f>MAX(D$8,K408+J408*I$44/VLOOKUP(K408,E$47:G$254,3,TRUE))</f>
        <v>262.4987090836609</v>
      </c>
      <c r="L409" s="13">
        <f t="shared" si="84"/>
        <v>10.562251904096485</v>
      </c>
      <c r="M409" s="10">
        <f t="shared" si="85"/>
        <v>-2.5127480959035147</v>
      </c>
      <c r="N409" s="10">
        <f t="shared" si="93"/>
        <v>239.26175489464865</v>
      </c>
      <c r="O409" s="13">
        <f t="shared" si="86"/>
        <v>-0.31728219024807913</v>
      </c>
      <c r="P409" s="13">
        <f t="shared" si="87"/>
        <v>4.471043966447101</v>
      </c>
      <c r="Q409" s="13">
        <f t="shared" si="88"/>
        <v>1.0112744077147813</v>
      </c>
      <c r="R409" s="13">
        <f t="shared" si="91"/>
        <v>5.482318374161882</v>
      </c>
      <c r="S409" s="13">
        <f t="shared" si="92"/>
        <v>0</v>
      </c>
    </row>
    <row r="410" spans="9:19" ht="12.75">
      <c r="I410" s="2">
        <f t="shared" si="90"/>
        <v>5265</v>
      </c>
      <c r="J410" s="13">
        <f t="shared" si="89"/>
        <v>-5.071717467837302</v>
      </c>
      <c r="K410" s="10">
        <f>MAX(D$8,K409+J409*I$44/VLOOKUP(K409,E$47:G$254,3,TRUE))</f>
        <v>262.4195171433344</v>
      </c>
      <c r="L410" s="13">
        <f t="shared" si="84"/>
        <v>10.565562623476604</v>
      </c>
      <c r="M410" s="10">
        <f t="shared" si="85"/>
        <v>-2.5094373765233957</v>
      </c>
      <c r="N410" s="10">
        <f t="shared" si="93"/>
        <v>239.1752793716859</v>
      </c>
      <c r="O410" s="13">
        <f t="shared" si="86"/>
        <v>-0.3167677613059823</v>
      </c>
      <c r="P410" s="13">
        <f t="shared" si="87"/>
        <v>4.4801066986424285</v>
      </c>
      <c r="Q410" s="13">
        <f t="shared" si="88"/>
        <v>1.013738456996873</v>
      </c>
      <c r="R410" s="13">
        <f t="shared" si="91"/>
        <v>5.493845155639302</v>
      </c>
      <c r="S410" s="13">
        <f t="shared" si="92"/>
        <v>0</v>
      </c>
    </row>
    <row r="411" spans="9:19" ht="12.75">
      <c r="I411" s="2">
        <f t="shared" si="90"/>
        <v>5280</v>
      </c>
      <c r="J411" s="13">
        <f t="shared" si="89"/>
        <v>-5.0635346589387895</v>
      </c>
      <c r="K411" s="10">
        <f>MAX(D$8,K410+J410*I$44/VLOOKUP(K410,E$47:G$254,3,TRUE))</f>
        <v>262.3404532845853</v>
      </c>
      <c r="L411" s="13">
        <f t="shared" si="84"/>
        <v>10.568879771991195</v>
      </c>
      <c r="M411" s="10">
        <f t="shared" si="85"/>
        <v>-2.506120228008804</v>
      </c>
      <c r="N411" s="10">
        <f t="shared" si="93"/>
        <v>239.08891778620466</v>
      </c>
      <c r="O411" s="13">
        <f t="shared" si="86"/>
        <v>-0.3162554349964921</v>
      </c>
      <c r="P411" s="13">
        <f t="shared" si="87"/>
        <v>4.489146592018877</v>
      </c>
      <c r="Q411" s="13">
        <f t="shared" si="88"/>
        <v>1.0161985210335287</v>
      </c>
      <c r="R411" s="13">
        <f t="shared" si="91"/>
        <v>5.505345113052406</v>
      </c>
      <c r="S411" s="13">
        <f t="shared" si="92"/>
        <v>0</v>
      </c>
    </row>
    <row r="412" spans="9:19" ht="12.75">
      <c r="I412" s="2">
        <f t="shared" si="90"/>
        <v>5295</v>
      </c>
      <c r="J412" s="13">
        <f t="shared" si="89"/>
        <v>-5.055384647075034</v>
      </c>
      <c r="K412" s="10">
        <f>MAX(D$8,K411+J411*I$44/VLOOKUP(K411,E$47:G$254,3,TRUE))</f>
        <v>262.2615169890238</v>
      </c>
      <c r="L412" s="13">
        <f t="shared" si="84"/>
        <v>10.572203013437253</v>
      </c>
      <c r="M412" s="10">
        <f t="shared" si="85"/>
        <v>-2.502796986562746</v>
      </c>
      <c r="N412" s="10">
        <f t="shared" si="93"/>
        <v>239.00267035946183</v>
      </c>
      <c r="O412" s="13">
        <f t="shared" si="86"/>
        <v>-0.3157451822460189</v>
      </c>
      <c r="P412" s="13">
        <f t="shared" si="87"/>
        <v>4.4981637504078265</v>
      </c>
      <c r="Q412" s="13">
        <f t="shared" si="88"/>
        <v>1.018654615954393</v>
      </c>
      <c r="R412" s="13">
        <f t="shared" si="91"/>
        <v>5.5168183663622195</v>
      </c>
      <c r="S412" s="13">
        <f t="shared" si="92"/>
        <v>0</v>
      </c>
    </row>
    <row r="413" spans="9:19" ht="12.75">
      <c r="I413" s="2">
        <f t="shared" si="90"/>
        <v>5310</v>
      </c>
      <c r="J413" s="13">
        <f t="shared" si="89"/>
        <v>-5.047266985933092</v>
      </c>
      <c r="K413" s="10">
        <f>MAX(D$8,K412+J412*I$44/VLOOKUP(K412,E$47:G$254,3,TRUE))</f>
        <v>262.18270774537143</v>
      </c>
      <c r="L413" s="13">
        <f t="shared" si="84"/>
        <v>10.575532020103408</v>
      </c>
      <c r="M413" s="10">
        <f t="shared" si="85"/>
        <v>-2.4869679798965922</v>
      </c>
      <c r="N413" s="10">
        <f t="shared" si="93"/>
        <v>238.91653730114393</v>
      </c>
      <c r="O413" s="13">
        <f t="shared" si="86"/>
        <v>-0.3152369746094337</v>
      </c>
      <c r="P413" s="13">
        <f t="shared" si="87"/>
        <v>4.507158276502471</v>
      </c>
      <c r="Q413" s="13">
        <f t="shared" si="88"/>
        <v>1.021106757667845</v>
      </c>
      <c r="R413" s="13">
        <f t="shared" si="91"/>
        <v>5.528265034170316</v>
      </c>
      <c r="S413" s="13">
        <f t="shared" si="92"/>
        <v>0</v>
      </c>
    </row>
    <row r="414" spans="9:19" ht="12.75">
      <c r="I414" s="2">
        <f t="shared" si="90"/>
        <v>5325</v>
      </c>
      <c r="J414" s="13">
        <f t="shared" si="89"/>
        <v>-5.038985700637456</v>
      </c>
      <c r="K414" s="10">
        <f>MAX(D$8,K413+J413*I$44/VLOOKUP(K413,E$47:G$254,3,TRUE))</f>
        <v>262.1040250493073</v>
      </c>
      <c r="L414" s="13">
        <f t="shared" si="84"/>
        <v>10.578670934383583</v>
      </c>
      <c r="M414" s="10">
        <f t="shared" si="85"/>
        <v>-2.4838290656164173</v>
      </c>
      <c r="N414" s="10">
        <f t="shared" si="93"/>
        <v>238.83094899366344</v>
      </c>
      <c r="O414" s="13">
        <f t="shared" si="86"/>
        <v>-0.314730784256426</v>
      </c>
      <c r="P414" s="13">
        <f t="shared" si="87"/>
        <v>4.516130271880349</v>
      </c>
      <c r="Q414" s="13">
        <f t="shared" si="88"/>
        <v>1.0235549618657782</v>
      </c>
      <c r="R414" s="13">
        <f t="shared" si="91"/>
        <v>5.539685233746127</v>
      </c>
      <c r="S414" s="13">
        <f t="shared" si="92"/>
        <v>0</v>
      </c>
    </row>
    <row r="415" spans="9:19" ht="12.75">
      <c r="I415" s="2">
        <f t="shared" si="90"/>
        <v>5340</v>
      </c>
      <c r="J415" s="13">
        <f t="shared" si="89"/>
        <v>-5.03074078843753</v>
      </c>
      <c r="K415" s="10">
        <f>MAX(D$8,K414+J414*I$44/VLOOKUP(K414,E$47:G$254,3,TRUE))</f>
        <v>262.025471451596</v>
      </c>
      <c r="L415" s="13">
        <f t="shared" si="84"/>
        <v>10.58181942752544</v>
      </c>
      <c r="M415" s="10">
        <f t="shared" si="85"/>
        <v>-2.4806805724745598</v>
      </c>
      <c r="N415" s="10">
        <f t="shared" si="93"/>
        <v>238.74546871104002</v>
      </c>
      <c r="O415" s="13">
        <f t="shared" si="86"/>
        <v>-0.3142143908453363</v>
      </c>
      <c r="P415" s="13">
        <f t="shared" si="87"/>
        <v>4.525079489906499</v>
      </c>
      <c r="Q415" s="13">
        <f t="shared" si="88"/>
        <v>1.0259991491814107</v>
      </c>
      <c r="R415" s="13">
        <f t="shared" si="91"/>
        <v>5.55107863908791</v>
      </c>
      <c r="S415" s="13">
        <f t="shared" si="92"/>
        <v>0</v>
      </c>
    </row>
    <row r="416" spans="9:19" ht="12.75">
      <c r="I416" s="2">
        <f t="shared" si="90"/>
        <v>5355</v>
      </c>
      <c r="J416" s="13">
        <f t="shared" si="89"/>
        <v>-5.022531715095429</v>
      </c>
      <c r="K416" s="10">
        <f>MAX(D$8,K415+J415*I$44/VLOOKUP(K415,E$47:G$254,3,TRUE))</f>
        <v>261.94704638521114</v>
      </c>
      <c r="L416" s="13">
        <f t="shared" si="84"/>
        <v>10.58497709194711</v>
      </c>
      <c r="M416" s="10">
        <f t="shared" si="85"/>
        <v>-2.47752290805289</v>
      </c>
      <c r="N416" s="10">
        <f t="shared" si="93"/>
        <v>238.6600967829275</v>
      </c>
      <c r="O416" s="13">
        <f t="shared" si="86"/>
        <v>-0.3137002655394099</v>
      </c>
      <c r="P416" s="13">
        <f t="shared" si="87"/>
        <v>4.534006039593972</v>
      </c>
      <c r="Q416" s="13">
        <f t="shared" si="88"/>
        <v>1.0284393372577083</v>
      </c>
      <c r="R416" s="13">
        <f t="shared" si="91"/>
        <v>5.562445376851681</v>
      </c>
      <c r="S416" s="13">
        <f t="shared" si="92"/>
        <v>0</v>
      </c>
    </row>
    <row r="417" spans="9:19" ht="12.75">
      <c r="I417" s="2">
        <f t="shared" si="90"/>
        <v>5370</v>
      </c>
      <c r="J417" s="13">
        <f t="shared" si="89"/>
        <v>-5.014357958085862</v>
      </c>
      <c r="K417" s="10">
        <f>MAX(D$8,K416+J416*I$44/VLOOKUP(K416,E$47:G$254,3,TRUE))</f>
        <v>261.8687492914547</v>
      </c>
      <c r="L417" s="13">
        <f t="shared" si="84"/>
        <v>10.588143530228082</v>
      </c>
      <c r="M417" s="10">
        <f t="shared" si="85"/>
        <v>-2.4743564697719176</v>
      </c>
      <c r="N417" s="10">
        <f t="shared" si="93"/>
        <v>238.57483352495294</v>
      </c>
      <c r="O417" s="13">
        <f t="shared" si="86"/>
        <v>-0.31318837502567476</v>
      </c>
      <c r="P417" s="13">
        <f t="shared" si="87"/>
        <v>4.542910028663716</v>
      </c>
      <c r="Q417" s="13">
        <f t="shared" si="88"/>
        <v>1.030875543478505</v>
      </c>
      <c r="R417" s="13">
        <f t="shared" si="91"/>
        <v>5.573785572142221</v>
      </c>
      <c r="S417" s="13">
        <f t="shared" si="92"/>
        <v>0</v>
      </c>
    </row>
    <row r="418" spans="9:19" ht="12.75">
      <c r="I418" s="2">
        <f t="shared" si="90"/>
        <v>5385</v>
      </c>
      <c r="J418" s="13">
        <f t="shared" si="89"/>
        <v>-5.006219006322191</v>
      </c>
      <c r="K418" s="10">
        <f>MAX(D$8,K417+J417*I$44/VLOOKUP(K417,E$47:G$254,3,TRUE))</f>
        <v>261.7905796197745</v>
      </c>
      <c r="L418" s="13">
        <f t="shared" si="84"/>
        <v>10.591318354867408</v>
      </c>
      <c r="M418" s="10">
        <f t="shared" si="85"/>
        <v>-2.4711816451325923</v>
      </c>
      <c r="N418" s="10">
        <f t="shared" si="93"/>
        <v>238.48967923906622</v>
      </c>
      <c r="O418" s="13">
        <f t="shared" si="86"/>
        <v>-0.3126786867208011</v>
      </c>
      <c r="P418" s="13">
        <f t="shared" si="87"/>
        <v>4.551791563571038</v>
      </c>
      <c r="Q418" s="13">
        <f t="shared" si="88"/>
        <v>1.0333077849741779</v>
      </c>
      <c r="R418" s="13">
        <f t="shared" si="91"/>
        <v>5.585099348545216</v>
      </c>
      <c r="S418" s="13">
        <f t="shared" si="92"/>
        <v>0</v>
      </c>
    </row>
    <row r="419" spans="9:19" ht="12.75">
      <c r="I419" s="2">
        <f t="shared" si="90"/>
        <v>5400</v>
      </c>
      <c r="J419" s="13">
        <f t="shared" si="89"/>
        <v>-4.998114359888646</v>
      </c>
      <c r="K419" s="10">
        <f>MAX(D$8,K418+J418*I$44/VLOOKUP(K418,E$47:G$254,3,TRUE))</f>
        <v>261.71253682758567</v>
      </c>
      <c r="L419" s="13">
        <f t="shared" si="84"/>
        <v>10.594501188047317</v>
      </c>
      <c r="M419" s="10">
        <f t="shared" si="85"/>
        <v>-2.4679988119526826</v>
      </c>
      <c r="N419" s="10">
        <f t="shared" si="93"/>
        <v>238.40463421388156</v>
      </c>
      <c r="O419" s="13">
        <f t="shared" si="86"/>
        <v>-0.3121711687554125</v>
      </c>
      <c r="P419" s="13">
        <f t="shared" si="87"/>
        <v>4.5606507495314705</v>
      </c>
      <c r="Q419" s="13">
        <f t="shared" si="88"/>
        <v>1.0357360786272005</v>
      </c>
      <c r="R419" s="13">
        <f t="shared" si="91"/>
        <v>5.596386828158671</v>
      </c>
      <c r="S419" s="13">
        <f t="shared" si="92"/>
        <v>0</v>
      </c>
    </row>
    <row r="420" spans="9:19" ht="12.75">
      <c r="I420" s="2">
        <f t="shared" si="90"/>
        <v>5415</v>
      </c>
      <c r="J420" s="13">
        <f t="shared" si="89"/>
        <v>-4.990043529779133</v>
      </c>
      <c r="K420" s="10">
        <f>MAX(D$8,K419+J419*I$44/VLOOKUP(K419,E$47:G$254,3,TRUE))</f>
        <v>261.6346203800966</v>
      </c>
      <c r="L420" s="13">
        <f t="shared" si="84"/>
        <v>10.597691661402706</v>
      </c>
      <c r="M420" s="10">
        <f t="shared" si="85"/>
        <v>-2.464808338597294</v>
      </c>
      <c r="N420" s="10">
        <f t="shared" si="93"/>
        <v>238.31969872501062</v>
      </c>
      <c r="O420" s="13">
        <f t="shared" si="86"/>
        <v>-0.31166578995635064</v>
      </c>
      <c r="P420" s="13">
        <f t="shared" si="87"/>
        <v>4.569487690546014</v>
      </c>
      <c r="Q420" s="13">
        <f t="shared" si="88"/>
        <v>1.0381604410775596</v>
      </c>
      <c r="R420" s="13">
        <f t="shared" si="91"/>
        <v>5.607648131623574</v>
      </c>
      <c r="S420" s="13">
        <f t="shared" si="92"/>
        <v>0</v>
      </c>
    </row>
    <row r="421" spans="9:19" ht="12.75">
      <c r="I421" s="2">
        <f t="shared" si="90"/>
        <v>5430</v>
      </c>
      <c r="J421" s="13">
        <f t="shared" si="89"/>
        <v>-4.982006037642117</v>
      </c>
      <c r="K421" s="10">
        <f>MAX(D$8,K420+J420*I$44/VLOOKUP(K420,E$47:G$254,3,TRUE))</f>
        <v>261.5568297501389</v>
      </c>
      <c r="L421" s="13">
        <f t="shared" si="84"/>
        <v>10.600889415795907</v>
      </c>
      <c r="M421" s="10">
        <f t="shared" si="85"/>
        <v>-2.4616105842040934</v>
      </c>
      <c r="N421" s="10">
        <f t="shared" si="93"/>
        <v>238.2348730353879</v>
      </c>
      <c r="O421" s="13">
        <f t="shared" si="86"/>
        <v>-0.31116251983075927</v>
      </c>
      <c r="P421" s="13">
        <f t="shared" si="87"/>
        <v>4.578302489425743</v>
      </c>
      <c r="Q421" s="13">
        <f t="shared" si="88"/>
        <v>1.0405808887280459</v>
      </c>
      <c r="R421" s="13">
        <f t="shared" si="91"/>
        <v>5.6188833781537895</v>
      </c>
      <c r="S421" s="13">
        <f t="shared" si="92"/>
        <v>0</v>
      </c>
    </row>
    <row r="422" spans="9:19" ht="12.75">
      <c r="I422" s="2">
        <f t="shared" si="90"/>
        <v>5445</v>
      </c>
      <c r="J422" s="13">
        <f t="shared" si="89"/>
        <v>-4.974001415531546</v>
      </c>
      <c r="K422" s="10">
        <f>MAX(D$8,K421+J421*I$44/VLOOKUP(K421,E$47:G$254,3,TRUE))</f>
        <v>261.47916441800135</v>
      </c>
      <c r="L422" s="13">
        <f t="shared" si="84"/>
        <v>10.604094101096848</v>
      </c>
      <c r="M422" s="10">
        <f t="shared" si="85"/>
        <v>-2.458405898903152</v>
      </c>
      <c r="N422" s="10">
        <f t="shared" si="93"/>
        <v>238.15015739558828</v>
      </c>
      <c r="O422" s="13">
        <f t="shared" si="86"/>
        <v>-0.31066132855016804</v>
      </c>
      <c r="P422" s="13">
        <f t="shared" si="87"/>
        <v>4.5870952478158795</v>
      </c>
      <c r="Q422" s="13">
        <f t="shared" si="88"/>
        <v>1.0429974377494227</v>
      </c>
      <c r="R422" s="13">
        <f t="shared" si="91"/>
        <v>5.630092685565302</v>
      </c>
      <c r="S422" s="13">
        <f t="shared" si="92"/>
        <v>0</v>
      </c>
    </row>
    <row r="423" spans="9:19" ht="12.75">
      <c r="I423" s="2">
        <f t="shared" si="90"/>
        <v>5460</v>
      </c>
      <c r="J423" s="13">
        <f t="shared" si="89"/>
        <v>-4.966029205663679</v>
      </c>
      <c r="K423" s="10">
        <f>MAX(D$8,K422+J422*I$44/VLOOKUP(K422,E$47:G$254,3,TRUE))</f>
        <v>261.40162387126753</v>
      </c>
      <c r="L423" s="13">
        <f t="shared" si="84"/>
        <v>10.60730537596842</v>
      </c>
      <c r="M423" s="10">
        <f t="shared" si="85"/>
        <v>-2.4551946240315807</v>
      </c>
      <c r="N423" s="10">
        <f t="shared" si="93"/>
        <v>238.065552044137</v>
      </c>
      <c r="O423" s="13">
        <f t="shared" si="86"/>
        <v>-0.31016218693525843</v>
      </c>
      <c r="P423" s="13">
        <f t="shared" si="87"/>
        <v>4.595866066219265</v>
      </c>
      <c r="Q423" s="13">
        <f t="shared" si="88"/>
        <v>1.0454101040854757</v>
      </c>
      <c r="R423" s="13">
        <f t="shared" si="91"/>
        <v>5.6412761703047405</v>
      </c>
      <c r="S423" s="13">
        <f t="shared" si="92"/>
        <v>0</v>
      </c>
    </row>
    <row r="424" spans="9:19" ht="12.75">
      <c r="I424" s="2">
        <f t="shared" si="90"/>
        <v>5475</v>
      </c>
      <c r="J424" s="13">
        <f t="shared" si="89"/>
        <v>-4.958088960179708</v>
      </c>
      <c r="K424" s="10">
        <f>MAX(D$8,K423+J423*I$44/VLOOKUP(K423,E$47:G$254,3,TRUE))</f>
        <v>261.32420760465754</v>
      </c>
      <c r="L424" s="13">
        <f t="shared" si="84"/>
        <v>10.61052290765691</v>
      </c>
      <c r="M424" s="10">
        <f t="shared" si="85"/>
        <v>-2.4394770923430915</v>
      </c>
      <c r="N424" s="10">
        <f t="shared" si="93"/>
        <v>237.98105720781234</v>
      </c>
      <c r="O424" s="13">
        <f t="shared" si="86"/>
        <v>-0.3096650664399476</v>
      </c>
      <c r="P424" s="13">
        <f t="shared" si="87"/>
        <v>4.604615044019263</v>
      </c>
      <c r="Q424" s="13">
        <f t="shared" si="88"/>
        <v>1.0478189034579384</v>
      </c>
      <c r="R424" s="13">
        <f t="shared" si="91"/>
        <v>5.652433947477201</v>
      </c>
      <c r="S424" s="13">
        <f t="shared" si="92"/>
        <v>0</v>
      </c>
    </row>
    <row r="425" spans="9:19" ht="12.75">
      <c r="I425" s="2">
        <f t="shared" si="90"/>
        <v>5490</v>
      </c>
      <c r="J425" s="13">
        <f t="shared" si="89"/>
        <v>-4.949984702730335</v>
      </c>
      <c r="K425" s="10">
        <f>MAX(D$8,K424+J424*I$44/VLOOKUP(K424,E$47:G$254,3,TRUE))</f>
        <v>261.2469151198732</v>
      </c>
      <c r="L425" s="13">
        <f t="shared" si="84"/>
        <v>10.613550833603785</v>
      </c>
      <c r="M425" s="10">
        <f t="shared" si="85"/>
        <v>-2.4364491663962156</v>
      </c>
      <c r="N425" s="10">
        <f t="shared" si="93"/>
        <v>237.8971032859449</v>
      </c>
      <c r="O425" s="13">
        <f t="shared" si="86"/>
        <v>-0.3091699391372913</v>
      </c>
      <c r="P425" s="13">
        <f t="shared" si="87"/>
        <v>4.613342279502143</v>
      </c>
      <c r="Q425" s="13">
        <f t="shared" si="88"/>
        <v>1.050223851371308</v>
      </c>
      <c r="R425" s="13">
        <f t="shared" si="91"/>
        <v>5.66356613087345</v>
      </c>
      <c r="S425" s="13">
        <f t="shared" si="92"/>
        <v>0</v>
      </c>
    </row>
    <row r="426" spans="9:19" ht="12.75">
      <c r="I426" s="2">
        <f t="shared" si="90"/>
        <v>5505</v>
      </c>
      <c r="J426" s="13">
        <f t="shared" si="89"/>
        <v>-4.941916425771607</v>
      </c>
      <c r="K426" s="10">
        <f>MAX(D$8,K425+J425*I$44/VLOOKUP(K425,E$47:G$254,3,TRUE))</f>
        <v>261.1697489737247</v>
      </c>
      <c r="L426" s="13">
        <f t="shared" si="84"/>
        <v>10.61658882019211</v>
      </c>
      <c r="M426" s="10">
        <f t="shared" si="85"/>
        <v>-2.433411179807891</v>
      </c>
      <c r="N426" s="10">
        <f t="shared" si="93"/>
        <v>237.81325356930208</v>
      </c>
      <c r="O426" s="13">
        <f t="shared" si="86"/>
        <v>-0.30866458459399837</v>
      </c>
      <c r="P426" s="13">
        <f t="shared" si="87"/>
        <v>4.622047526149809</v>
      </c>
      <c r="Q426" s="13">
        <f t="shared" si="88"/>
        <v>1.0526248682706931</v>
      </c>
      <c r="R426" s="13">
        <f t="shared" si="91"/>
        <v>5.674672394420503</v>
      </c>
      <c r="S426" s="13">
        <f t="shared" si="92"/>
        <v>0</v>
      </c>
    </row>
    <row r="427" spans="9:19" ht="12.75">
      <c r="I427" s="2">
        <f t="shared" si="90"/>
        <v>5520</v>
      </c>
      <c r="J427" s="13">
        <f t="shared" si="89"/>
        <v>-4.933883593869229</v>
      </c>
      <c r="K427" s="10">
        <f>MAX(D$8,K426+J426*I$44/VLOOKUP(K426,E$47:G$254,3,TRUE))</f>
        <v>261.09270860530614</v>
      </c>
      <c r="L427" s="13">
        <f t="shared" si="84"/>
        <v>10.619636455085502</v>
      </c>
      <c r="M427" s="10">
        <f t="shared" si="85"/>
        <v>-2.430363544914499</v>
      </c>
      <c r="N427" s="10">
        <f t="shared" si="93"/>
        <v>237.72950840411804</v>
      </c>
      <c r="O427" s="13">
        <f t="shared" si="86"/>
        <v>-0.3081614736743177</v>
      </c>
      <c r="P427" s="13">
        <f t="shared" si="87"/>
        <v>4.630730889607648</v>
      </c>
      <c r="Q427" s="13">
        <f t="shared" si="88"/>
        <v>1.0550219716086242</v>
      </c>
      <c r="R427" s="13">
        <f t="shared" si="91"/>
        <v>5.685752861216272</v>
      </c>
      <c r="S427" s="13">
        <f t="shared" si="92"/>
        <v>0</v>
      </c>
    </row>
    <row r="428" spans="9:19" ht="12.75">
      <c r="I428" s="2">
        <f t="shared" si="90"/>
        <v>5535</v>
      </c>
      <c r="J428" s="13">
        <f t="shared" si="89"/>
        <v>-4.9258856833637985</v>
      </c>
      <c r="K428" s="10">
        <f>MAX(D$8,K427+J427*I$44/VLOOKUP(K427,E$47:G$254,3,TRUE))</f>
        <v>261.0157934620585</v>
      </c>
      <c r="L428" s="13">
        <f t="shared" si="84"/>
        <v>10.62269333619183</v>
      </c>
      <c r="M428" s="10">
        <f t="shared" si="85"/>
        <v>-2.427306663808171</v>
      </c>
      <c r="N428" s="10">
        <f t="shared" si="93"/>
        <v>237.6458681224365</v>
      </c>
      <c r="O428" s="13">
        <f t="shared" si="86"/>
        <v>-0.30766057299047134</v>
      </c>
      <c r="P428" s="13">
        <f t="shared" si="87"/>
        <v>4.639392474250113</v>
      </c>
      <c r="Q428" s="13">
        <f t="shared" si="88"/>
        <v>1.057415178577918</v>
      </c>
      <c r="R428" s="13">
        <f t="shared" si="91"/>
        <v>5.696807652828031</v>
      </c>
      <c r="S428" s="13">
        <f t="shared" si="92"/>
        <v>0</v>
      </c>
    </row>
    <row r="429" spans="9:19" ht="12.75">
      <c r="I429" s="2">
        <f t="shared" si="90"/>
        <v>5550</v>
      </c>
      <c r="J429" s="13">
        <f t="shared" si="89"/>
        <v>-4.917922182095191</v>
      </c>
      <c r="K429" s="10">
        <f>MAX(D$8,K428+J428*I$44/VLOOKUP(K428,E$47:G$254,3,TRUE))</f>
        <v>260.93900299958625</v>
      </c>
      <c r="L429" s="13">
        <f t="shared" si="84"/>
        <v>10.625759071419532</v>
      </c>
      <c r="M429" s="10">
        <f t="shared" si="85"/>
        <v>-2.4242409285804687</v>
      </c>
      <c r="N429" s="10">
        <f t="shared" si="93"/>
        <v>237.56233304246328</v>
      </c>
      <c r="O429" s="13">
        <f t="shared" si="86"/>
        <v>-0.30716184988909845</v>
      </c>
      <c r="P429" s="13">
        <f t="shared" si="87"/>
        <v>4.64803238320695</v>
      </c>
      <c r="Q429" s="13">
        <f t="shared" si="88"/>
        <v>1.05980450611739</v>
      </c>
      <c r="R429" s="13">
        <f t="shared" si="91"/>
        <v>5.707836889324341</v>
      </c>
      <c r="S429" s="13">
        <f t="shared" si="92"/>
        <v>0</v>
      </c>
    </row>
    <row r="430" spans="9:19" ht="12.75">
      <c r="I430" s="2">
        <f t="shared" si="90"/>
        <v>5565</v>
      </c>
      <c r="J430" s="13">
        <f t="shared" si="89"/>
        <v>-4.909992589133543</v>
      </c>
      <c r="K430" s="10">
        <f>MAX(D$8,K429+J429*I$44/VLOOKUP(K429,E$47:G$254,3,TRUE))</f>
        <v>260.862336681478</v>
      </c>
      <c r="L430" s="13">
        <f t="shared" si="84"/>
        <v>10.628833278439757</v>
      </c>
      <c r="M430" s="10">
        <f t="shared" si="85"/>
        <v>-2.421166721560244</v>
      </c>
      <c r="N430" s="10">
        <f t="shared" si="93"/>
        <v>237.47890346891052</v>
      </c>
      <c r="O430" s="13">
        <f t="shared" si="86"/>
        <v>-0.3066652724330652</v>
      </c>
      <c r="P430" s="13">
        <f t="shared" si="87"/>
        <v>4.656650718388789</v>
      </c>
      <c r="Q430" s="13">
        <f t="shared" si="88"/>
        <v>1.0621899709174245</v>
      </c>
      <c r="R430" s="13">
        <f t="shared" si="91"/>
        <v>5.718840689306214</v>
      </c>
      <c r="S430" s="13">
        <f t="shared" si="92"/>
        <v>0</v>
      </c>
    </row>
    <row r="431" spans="9:19" ht="12.75">
      <c r="I431" s="2">
        <f t="shared" si="90"/>
        <v>5580</v>
      </c>
      <c r="J431" s="13">
        <f t="shared" si="89"/>
        <v>-4.902096414516452</v>
      </c>
      <c r="K431" s="10">
        <f>MAX(D$8,K430+J430*I$44/VLOOKUP(K430,E$47:G$254,3,TRUE))</f>
        <v>260.7857939791314</v>
      </c>
      <c r="L431" s="13">
        <f aca="true" t="shared" si="94" ref="L431:L494">(K431-N431)/D$12</f>
        <v>10.631915584454028</v>
      </c>
      <c r="M431" s="10">
        <f t="shared" si="85"/>
        <v>-2.418084415545973</v>
      </c>
      <c r="N431" s="10">
        <f t="shared" si="93"/>
        <v>237.39557969333256</v>
      </c>
      <c r="O431" s="13">
        <f t="shared" si="86"/>
        <v>-0.30617080938623076</v>
      </c>
      <c r="P431" s="13">
        <f t="shared" si="87"/>
        <v>4.665247580512147</v>
      </c>
      <c r="Q431" s="13">
        <f t="shared" si="88"/>
        <v>1.0645715894254293</v>
      </c>
      <c r="R431" s="13">
        <f t="shared" si="91"/>
        <v>5.729819169937576</v>
      </c>
      <c r="S431" s="13">
        <f t="shared" si="92"/>
        <v>0</v>
      </c>
    </row>
    <row r="432" spans="9:19" ht="12.75">
      <c r="I432" s="2">
        <f t="shared" si="90"/>
        <v>5595</v>
      </c>
      <c r="J432" s="13">
        <f t="shared" si="89"/>
        <v>-4.894233178992403</v>
      </c>
      <c r="K432" s="10">
        <f>MAX(D$8,K431+J431*I$44/VLOOKUP(K431,E$47:G$254,3,TRUE))</f>
        <v>260.7093743715823</v>
      </c>
      <c r="L432" s="13">
        <f t="shared" si="94"/>
        <v>10.635005625967398</v>
      </c>
      <c r="M432" s="10">
        <f t="shared" si="85"/>
        <v>-2.4149943740326023</v>
      </c>
      <c r="N432" s="10">
        <f t="shared" si="93"/>
        <v>237.31236199445405</v>
      </c>
      <c r="O432" s="13">
        <f t="shared" si="86"/>
        <v>-0.3056784301963944</v>
      </c>
      <c r="P432" s="13">
        <f t="shared" si="87"/>
        <v>4.6738230691238405</v>
      </c>
      <c r="Q432" s="13">
        <f t="shared" si="88"/>
        <v>1.066949377851155</v>
      </c>
      <c r="R432" s="13">
        <f t="shared" si="91"/>
        <v>5.7407724469749954</v>
      </c>
      <c r="S432" s="13">
        <f t="shared" si="92"/>
        <v>0</v>
      </c>
    </row>
    <row r="433" spans="9:19" ht="12.75">
      <c r="I433" s="2">
        <f t="shared" si="90"/>
        <v>5610</v>
      </c>
      <c r="J433" s="13">
        <f t="shared" si="89"/>
        <v>-4.886402413770441</v>
      </c>
      <c r="K433" s="10">
        <f>MAX(D$8,K432+J432*I$44/VLOOKUP(K432,E$47:G$254,3,TRUE))</f>
        <v>260.63307734533765</v>
      </c>
      <c r="L433" s="13">
        <f t="shared" si="94"/>
        <v>10.638103048567107</v>
      </c>
      <c r="M433" s="10">
        <f aca="true" t="shared" si="95" ref="M433:M496">L433-VLOOKUP(N433,A$47:C$254,2,TRUE)</f>
        <v>-2.411896951432894</v>
      </c>
      <c r="N433" s="10">
        <f t="shared" si="93"/>
        <v>237.22925063849002</v>
      </c>
      <c r="O433" s="13">
        <f aca="true" t="shared" si="96" ref="O433:O496">(K433-K432)/(I433-I432)*60</f>
        <v>-0.3051881049786971</v>
      </c>
      <c r="P433" s="13">
        <f t="shared" si="87"/>
        <v>4.68237728262478</v>
      </c>
      <c r="Q433" s="13">
        <f t="shared" si="88"/>
        <v>1.0693233521718855</v>
      </c>
      <c r="R433" s="13">
        <f t="shared" si="91"/>
        <v>5.7517006347966655</v>
      </c>
      <c r="S433" s="13">
        <f t="shared" si="92"/>
        <v>0</v>
      </c>
    </row>
    <row r="434" spans="9:19" ht="12.75">
      <c r="I434" s="2">
        <f t="shared" si="90"/>
        <v>5625</v>
      </c>
      <c r="J434" s="13">
        <f t="shared" si="89"/>
        <v>-4.878603660275589</v>
      </c>
      <c r="K434" s="10">
        <f>MAX(D$8,K433+J433*I$44/VLOOKUP(K433,E$47:G$254,3,TRUE))</f>
        <v>260.5569023942124</v>
      </c>
      <c r="L434" s="13">
        <f t="shared" si="94"/>
        <v>10.641207506706328</v>
      </c>
      <c r="M434" s="10">
        <f t="shared" si="95"/>
        <v>-2.4087924932936726</v>
      </c>
      <c r="N434" s="10">
        <f t="shared" si="93"/>
        <v>237.14624587945846</v>
      </c>
      <c r="O434" s="13">
        <f t="shared" si="96"/>
        <v>-0.3046998045010696</v>
      </c>
      <c r="P434" s="13">
        <f t="shared" si="87"/>
        <v>4.690910318293222</v>
      </c>
      <c r="Q434" s="13">
        <f t="shared" si="88"/>
        <v>1.071693528137517</v>
      </c>
      <c r="R434" s="13">
        <f t="shared" si="91"/>
        <v>5.762603846430739</v>
      </c>
      <c r="S434" s="13">
        <f t="shared" si="92"/>
        <v>0</v>
      </c>
    </row>
    <row r="435" spans="9:19" ht="12.75">
      <c r="I435" s="2">
        <f t="shared" si="90"/>
        <v>5640</v>
      </c>
      <c r="J435" s="13">
        <f t="shared" si="89"/>
        <v>-4.870836469910088</v>
      </c>
      <c r="K435" s="10">
        <f>MAX(D$8,K434+J434*I$44/VLOOKUP(K434,E$47:G$254,3,TRUE))</f>
        <v>260.4808490191703</v>
      </c>
      <c r="L435" s="13">
        <f t="shared" si="94"/>
        <v>10.644318663493081</v>
      </c>
      <c r="M435" s="10">
        <f t="shared" si="95"/>
        <v>-2.4056813365069196</v>
      </c>
      <c r="N435" s="10">
        <f t="shared" si="93"/>
        <v>237.06334795948553</v>
      </c>
      <c r="O435" s="13">
        <f t="shared" si="96"/>
        <v>-0.3042135001683164</v>
      </c>
      <c r="P435" s="13">
        <f t="shared" si="87"/>
        <v>4.699422272307481</v>
      </c>
      <c r="Q435" s="13">
        <f t="shared" si="88"/>
        <v>1.0740599212755115</v>
      </c>
      <c r="R435" s="13">
        <f t="shared" si="91"/>
        <v>5.773482193582993</v>
      </c>
      <c r="S435" s="13">
        <f t="shared" si="92"/>
        <v>0</v>
      </c>
    </row>
    <row r="436" spans="9:19" ht="12.75">
      <c r="I436" s="2">
        <f t="shared" si="90"/>
        <v>5655</v>
      </c>
      <c r="J436" s="13">
        <f t="shared" si="89"/>
        <v>-4.86310040382039</v>
      </c>
      <c r="K436" s="10">
        <f>MAX(D$8,K435+J435*I$44/VLOOKUP(K435,E$47:G$254,3,TRUE))</f>
        <v>260.4049167281685</v>
      </c>
      <c r="L436" s="13">
        <f t="shared" si="94"/>
        <v>10.64743619048418</v>
      </c>
      <c r="M436" s="10">
        <f t="shared" si="95"/>
        <v>-2.3900638095158193</v>
      </c>
      <c r="N436" s="10">
        <f t="shared" si="93"/>
        <v>236.98055710910327</v>
      </c>
      <c r="O436" s="13">
        <f t="shared" si="96"/>
        <v>-0.3037291640073363</v>
      </c>
      <c r="P436" s="13">
        <f aca="true" t="shared" si="97" ref="P436:P499">$D$16*($D$19*$D$21*$D$17+$D$20*$D$22*$D$18)*($D$7^4-$K436^4)</f>
        <v>4.707913239768055</v>
      </c>
      <c r="Q436" s="13">
        <f aca="true" t="shared" si="98" ref="Q436:Q499">($D$7-$K436)*(1/$D$13+1/$D$14)</f>
        <v>1.0764225468957358</v>
      </c>
      <c r="R436" s="13">
        <f t="shared" si="91"/>
        <v>5.784335786663791</v>
      </c>
      <c r="S436" s="13">
        <f t="shared" si="92"/>
        <v>0</v>
      </c>
    </row>
    <row r="437" spans="9:19" ht="12.75">
      <c r="I437" s="2">
        <f t="shared" si="90"/>
        <v>5670</v>
      </c>
      <c r="J437" s="13">
        <f t="shared" si="89"/>
        <v>-4.8551994944858485</v>
      </c>
      <c r="K437" s="10">
        <f>MAX(D$8,K436+J436*I$44/VLOOKUP(K436,E$47:G$254,3,TRUE))</f>
        <v>260.3291050360053</v>
      </c>
      <c r="L437" s="13">
        <f t="shared" si="94"/>
        <v>10.650364229300324</v>
      </c>
      <c r="M437" s="10">
        <f t="shared" si="95"/>
        <v>-2.3871357706996754</v>
      </c>
      <c r="N437" s="10">
        <f t="shared" si="93"/>
        <v>236.89830373154456</v>
      </c>
      <c r="O437" s="13">
        <f t="shared" si="96"/>
        <v>-0.303246768652798</v>
      </c>
      <c r="P437" s="13">
        <f t="shared" si="97"/>
        <v>4.716383314719286</v>
      </c>
      <c r="Q437" s="13">
        <f t="shared" si="98"/>
        <v>1.0787814200951895</v>
      </c>
      <c r="R437" s="13">
        <f t="shared" si="91"/>
        <v>5.795164734814476</v>
      </c>
      <c r="S437" s="13">
        <f t="shared" si="92"/>
        <v>0</v>
      </c>
    </row>
    <row r="438" spans="9:19" ht="12.75">
      <c r="I438" s="2">
        <f t="shared" si="90"/>
        <v>5685</v>
      </c>
      <c r="J438" s="13">
        <f t="shared" si="89"/>
        <v>-4.84733373941352</v>
      </c>
      <c r="K438" s="10">
        <f>MAX(D$8,K437+J437*I$44/VLOOKUP(K437,E$47:G$254,3,TRUE))</f>
        <v>260.25341651244986</v>
      </c>
      <c r="L438" s="13">
        <f t="shared" si="94"/>
        <v>10.653302450375937</v>
      </c>
      <c r="M438" s="10">
        <f t="shared" si="95"/>
        <v>-2.384197549624062</v>
      </c>
      <c r="N438" s="10">
        <f t="shared" si="93"/>
        <v>236.8161511216228</v>
      </c>
      <c r="O438" s="13">
        <f t="shared" si="96"/>
        <v>-0.30275409422165467</v>
      </c>
      <c r="P438" s="13">
        <f t="shared" si="97"/>
        <v>4.724832250046655</v>
      </c>
      <c r="Q438" s="13">
        <f t="shared" si="98"/>
        <v>1.0811364609157628</v>
      </c>
      <c r="R438" s="13">
        <f t="shared" si="91"/>
        <v>5.805968710962418</v>
      </c>
      <c r="S438" s="13">
        <f t="shared" si="92"/>
        <v>0</v>
      </c>
    </row>
    <row r="439" spans="9:19" ht="12.75">
      <c r="I439" s="2">
        <f t="shared" si="90"/>
        <v>5700</v>
      </c>
      <c r="J439" s="13">
        <f t="shared" si="89"/>
        <v>-4.8395026118040985</v>
      </c>
      <c r="K439" s="10">
        <f>MAX(D$8,K438+J438*I$44/VLOOKUP(K438,E$47:G$254,3,TRUE))</f>
        <v>260.17785060947654</v>
      </c>
      <c r="L439" s="13">
        <f t="shared" si="94"/>
        <v>10.65625044532679</v>
      </c>
      <c r="M439" s="10">
        <f t="shared" si="95"/>
        <v>-2.381249554673209</v>
      </c>
      <c r="N439" s="10">
        <f t="shared" si="93"/>
        <v>236.7340996297576</v>
      </c>
      <c r="O439" s="13">
        <f t="shared" si="96"/>
        <v>-0.3022636118932951</v>
      </c>
      <c r="P439" s="13">
        <f t="shared" si="97"/>
        <v>4.733260147113472</v>
      </c>
      <c r="Q439" s="13">
        <f t="shared" si="98"/>
        <v>1.0834876864092204</v>
      </c>
      <c r="R439" s="13">
        <f t="shared" si="91"/>
        <v>5.816747833522692</v>
      </c>
      <c r="S439" s="13">
        <f t="shared" si="92"/>
        <v>0</v>
      </c>
    </row>
    <row r="440" spans="9:19" ht="12.75">
      <c r="I440" s="2">
        <f t="shared" si="90"/>
        <v>5715</v>
      </c>
      <c r="J440" s="13">
        <f t="shared" si="89"/>
        <v>-4.831705596463822</v>
      </c>
      <c r="K440" s="10">
        <f>MAX(D$8,K439+J439*I$44/VLOOKUP(K439,E$47:G$254,3,TRUE))</f>
        <v>260.1024067872719</v>
      </c>
      <c r="L440" s="13">
        <f t="shared" si="94"/>
        <v>10.659207815889882</v>
      </c>
      <c r="M440" s="10">
        <f t="shared" si="95"/>
        <v>-2.3782921841101174</v>
      </c>
      <c r="N440" s="10">
        <f t="shared" si="93"/>
        <v>236.65214959231415</v>
      </c>
      <c r="O440" s="13">
        <f t="shared" si="96"/>
        <v>-0.3017752888185896</v>
      </c>
      <c r="P440" s="13">
        <f t="shared" si="97"/>
        <v>4.7416671060542575</v>
      </c>
      <c r="Q440" s="13">
        <f t="shared" si="98"/>
        <v>1.0858351133718027</v>
      </c>
      <c r="R440" s="13">
        <f t="shared" si="91"/>
        <v>5.82750221942606</v>
      </c>
      <c r="S440" s="13">
        <f t="shared" si="92"/>
        <v>0</v>
      </c>
    </row>
    <row r="441" spans="9:19" ht="12.75">
      <c r="I441" s="2">
        <f t="shared" si="90"/>
        <v>5730</v>
      </c>
      <c r="J441" s="13">
        <f t="shared" si="89"/>
        <v>-4.82394218953294</v>
      </c>
      <c r="K441" s="10">
        <f>MAX(D$8,K440+J440*I$44/VLOOKUP(K440,E$47:G$254,3,TRUE))</f>
        <v>260.027084514054</v>
      </c>
      <c r="L441" s="13">
        <f t="shared" si="94"/>
        <v>10.662174173682953</v>
      </c>
      <c r="M441" s="10">
        <f t="shared" si="95"/>
        <v>-2.375325826317047</v>
      </c>
      <c r="N441" s="10">
        <f t="shared" si="93"/>
        <v>236.57030133195153</v>
      </c>
      <c r="O441" s="13">
        <f t="shared" si="96"/>
        <v>-0.3012890928714569</v>
      </c>
      <c r="P441" s="13">
        <f t="shared" si="97"/>
        <v>4.750053225800163</v>
      </c>
      <c r="Q441" s="13">
        <f t="shared" si="98"/>
        <v>1.08817875834985</v>
      </c>
      <c r="R441" s="13">
        <f t="shared" si="91"/>
        <v>5.8382319841500125</v>
      </c>
      <c r="S441" s="13">
        <f t="shared" si="92"/>
        <v>0</v>
      </c>
    </row>
    <row r="442" spans="9:19" ht="12.75">
      <c r="I442" s="2">
        <f t="shared" si="90"/>
        <v>5745</v>
      </c>
      <c r="J442" s="13">
        <f t="shared" si="89"/>
        <v>-4.816211898220413</v>
      </c>
      <c r="K442" s="10">
        <f>MAX(D$8,K441+J441*I$44/VLOOKUP(K441,E$47:G$254,3,TRUE))</f>
        <v>259.9518832658958</v>
      </c>
      <c r="L442" s="13">
        <f t="shared" si="94"/>
        <v>10.665149139969568</v>
      </c>
      <c r="M442" s="10">
        <f t="shared" si="95"/>
        <v>-2.3723508600304317</v>
      </c>
      <c r="N442" s="10">
        <f t="shared" si="93"/>
        <v>236.48855515796274</v>
      </c>
      <c r="O442" s="13">
        <f t="shared" si="96"/>
        <v>-0.3008049926329477</v>
      </c>
      <c r="P442" s="13">
        <f t="shared" si="97"/>
        <v>4.758418604103852</v>
      </c>
      <c r="Q442" s="13">
        <f t="shared" si="98"/>
        <v>1.0905186376453027</v>
      </c>
      <c r="R442" s="13">
        <f t="shared" si="91"/>
        <v>5.848937241749155</v>
      </c>
      <c r="S442" s="13">
        <f t="shared" si="92"/>
        <v>0</v>
      </c>
    </row>
    <row r="443" spans="9:19" ht="12.75">
      <c r="I443" s="2">
        <f t="shared" si="90"/>
        <v>5760</v>
      </c>
      <c r="J443" s="13">
        <f aca="true" t="shared" si="99" ref="J443:J506">(D$7-K443)*(1/D$13+1/D$14)+D$16*(D$19*D$21*D$17+D$20*D$22*D$18)*(D$7^4-K443^4)-(K443-N443)/D$12</f>
        <v>-4.8085142405449695</v>
      </c>
      <c r="K443" s="10">
        <f>MAX(D$8,K442+J442*I$44/VLOOKUP(K442,E$47:G$254,3,TRUE))</f>
        <v>259.87680252655224</v>
      </c>
      <c r="L443" s="13">
        <f t="shared" si="94"/>
        <v>10.668132345429806</v>
      </c>
      <c r="M443" s="10">
        <f t="shared" si="95"/>
        <v>-2.369367654570194</v>
      </c>
      <c r="N443" s="10">
        <f t="shared" si="93"/>
        <v>236.40691136660666</v>
      </c>
      <c r="O443" s="13">
        <f t="shared" si="96"/>
        <v>-0.3003229573741919</v>
      </c>
      <c r="P443" s="13">
        <f t="shared" si="97"/>
        <v>4.7667633375637655</v>
      </c>
      <c r="Q443" s="13">
        <f t="shared" si="98"/>
        <v>1.092854767321071</v>
      </c>
      <c r="R443" s="13">
        <f t="shared" si="91"/>
        <v>5.859618104884836</v>
      </c>
      <c r="S443" s="13">
        <f t="shared" si="92"/>
        <v>0</v>
      </c>
    </row>
    <row r="444" spans="9:19" ht="12.75">
      <c r="I444" s="2">
        <f aca="true" t="shared" si="100" ref="I444:I507">I443+I$44</f>
        <v>5775</v>
      </c>
      <c r="J444" s="13">
        <f t="shared" si="99"/>
        <v>-4.800848745082272</v>
      </c>
      <c r="K444" s="10">
        <f>MAX(D$8,K443+J443*I$44/VLOOKUP(K443,E$47:G$254,3,TRUE))</f>
        <v>259.8018417872921</v>
      </c>
      <c r="L444" s="13">
        <f t="shared" si="94"/>
        <v>10.671123429936333</v>
      </c>
      <c r="M444" s="10">
        <f t="shared" si="95"/>
        <v>-2.3663765700636663</v>
      </c>
      <c r="N444" s="10">
        <f t="shared" si="93"/>
        <v>236.32537024143218</v>
      </c>
      <c r="O444" s="13">
        <f t="shared" si="96"/>
        <v>-0.29984295704048236</v>
      </c>
      <c r="P444" s="13">
        <f t="shared" si="97"/>
        <v>4.7750875216477855</v>
      </c>
      <c r="Q444" s="13">
        <f t="shared" si="98"/>
        <v>1.0951871632062764</v>
      </c>
      <c r="R444" s="13">
        <f aca="true" t="shared" si="101" ref="R444:R507">(D$7-K444)*(1/D$13+1/D$14)+D$16*(D$19*D$21*D$17+D$20*D$22*D$18)*(D$7^4-K444^4)</f>
        <v>5.870274684854062</v>
      </c>
      <c r="S444" s="13">
        <f aca="true" t="shared" si="102" ref="S444:S507">IF(K444=D$8,-J444,0)</f>
        <v>0</v>
      </c>
    </row>
    <row r="445" spans="9:19" ht="12.75">
      <c r="I445" s="2">
        <f t="shared" si="100"/>
        <v>5790</v>
      </c>
      <c r="J445" s="13">
        <f t="shared" si="99"/>
        <v>-4.793214950718044</v>
      </c>
      <c r="K445" s="10">
        <f>MAX(D$8,K444+J444*I$44/VLOOKUP(K444,E$47:G$254,3,TRUE))</f>
        <v>259.7270005467332</v>
      </c>
      <c r="L445" s="13">
        <f t="shared" si="94"/>
        <v>10.674122042335805</v>
      </c>
      <c r="M445" s="10">
        <f t="shared" si="95"/>
        <v>-2.363377957664195</v>
      </c>
      <c r="N445" s="10">
        <f t="shared" si="93"/>
        <v>236.24393205359445</v>
      </c>
      <c r="O445" s="13">
        <f t="shared" si="96"/>
        <v>-0.29936496223558606</v>
      </c>
      <c r="P445" s="13">
        <f t="shared" si="97"/>
        <v>4.7833912507163845</v>
      </c>
      <c r="Q445" s="13">
        <f t="shared" si="98"/>
        <v>1.0975158409013765</v>
      </c>
      <c r="R445" s="13">
        <f t="shared" si="101"/>
        <v>5.880907091617761</v>
      </c>
      <c r="S445" s="13">
        <f t="shared" si="102"/>
        <v>0</v>
      </c>
    </row>
    <row r="446" spans="9:19" ht="12.75">
      <c r="I446" s="2">
        <f t="shared" si="100"/>
        <v>5805</v>
      </c>
      <c r="J446" s="13">
        <f t="shared" si="99"/>
        <v>-4.785612406407151</v>
      </c>
      <c r="K446" s="10">
        <f>MAX(D$8,K445+J445*I$44/VLOOKUP(K445,E$47:G$254,3,TRUE))</f>
        <v>259.6522783106818</v>
      </c>
      <c r="L446" s="13">
        <f t="shared" si="94"/>
        <v>10.677127840235466</v>
      </c>
      <c r="M446" s="10">
        <f t="shared" si="95"/>
        <v>-2.360372159764534</v>
      </c>
      <c r="N446" s="10">
        <f t="shared" si="93"/>
        <v>236.1625970621638</v>
      </c>
      <c r="O446" s="13">
        <f t="shared" si="96"/>
        <v>-0.29888894420560064</v>
      </c>
      <c r="P446" s="13">
        <f t="shared" si="97"/>
        <v>4.791674618045155</v>
      </c>
      <c r="Q446" s="13">
        <f t="shared" si="98"/>
        <v>1.0998408157831594</v>
      </c>
      <c r="R446" s="13">
        <f t="shared" si="101"/>
        <v>5.891515433828315</v>
      </c>
      <c r="S446" s="13">
        <f t="shared" si="102"/>
        <v>0</v>
      </c>
    </row>
    <row r="447" spans="9:19" ht="12.75">
      <c r="I447" s="2">
        <f t="shared" si="100"/>
        <v>5820</v>
      </c>
      <c r="J447" s="13">
        <f t="shared" si="99"/>
        <v>-4.778040670938198</v>
      </c>
      <c r="K447" s="10">
        <f>MAX(D$8,K446+J446*I$44/VLOOKUP(K446,E$47:G$254,3,TRUE))</f>
        <v>259.57767459197555</v>
      </c>
      <c r="L447" s="13">
        <f t="shared" si="94"/>
        <v>10.680140489794702</v>
      </c>
      <c r="M447" s="10">
        <f t="shared" si="95"/>
        <v>-2.3573595102052973</v>
      </c>
      <c r="N447" s="10">
        <f t="shared" si="93"/>
        <v>236.0813655144272</v>
      </c>
      <c r="O447" s="13">
        <f t="shared" si="96"/>
        <v>-0.29841487482508455</v>
      </c>
      <c r="P447" s="13">
        <f t="shared" si="97"/>
        <v>4.799937715846871</v>
      </c>
      <c r="Q447" s="13">
        <f t="shared" si="98"/>
        <v>1.1021621030096331</v>
      </c>
      <c r="R447" s="13">
        <f t="shared" si="101"/>
        <v>5.902099818856504</v>
      </c>
      <c r="S447" s="13">
        <f t="shared" si="102"/>
        <v>0</v>
      </c>
    </row>
    <row r="448" spans="9:19" ht="12.75">
      <c r="I448" s="2">
        <f t="shared" si="100"/>
        <v>5835</v>
      </c>
      <c r="J448" s="13">
        <f t="shared" si="99"/>
        <v>-4.770499312703826</v>
      </c>
      <c r="K448" s="10">
        <f>MAX(D$8,K447+J447*I$44/VLOOKUP(K447,E$47:G$254,3,TRUE))</f>
        <v>259.50318891033015</v>
      </c>
      <c r="L448" s="13">
        <f t="shared" si="94"/>
        <v>10.683159665521602</v>
      </c>
      <c r="M448" s="10">
        <f t="shared" si="95"/>
        <v>-2.3543403344783975</v>
      </c>
      <c r="N448" s="10">
        <f t="shared" si="93"/>
        <v>236.00023764618263</v>
      </c>
      <c r="O448" s="13">
        <f t="shared" si="96"/>
        <v>-0.2979427265815957</v>
      </c>
      <c r="P448" s="13">
        <f t="shared" si="97"/>
        <v>4.808180635292982</v>
      </c>
      <c r="Q448" s="13">
        <f t="shared" si="98"/>
        <v>1.1044797175247942</v>
      </c>
      <c r="R448" s="13">
        <f t="shared" si="101"/>
        <v>5.912660352817776</v>
      </c>
      <c r="S448" s="13">
        <f t="shared" si="102"/>
        <v>0</v>
      </c>
    </row>
    <row r="449" spans="9:19" ht="12.75">
      <c r="I449" s="2">
        <f t="shared" si="100"/>
        <v>5850</v>
      </c>
      <c r="J449" s="13">
        <f t="shared" si="99"/>
        <v>-4.762987909476468</v>
      </c>
      <c r="K449" s="10">
        <f>MAX(D$8,K448+J448*I$44/VLOOKUP(K448,E$47:G$254,3,TRUE))</f>
        <v>259.42882079218987</v>
      </c>
      <c r="L449" s="13">
        <f t="shared" si="94"/>
        <v>10.686185050074343</v>
      </c>
      <c r="M449" s="10">
        <f t="shared" si="95"/>
        <v>-2.3388149499256574</v>
      </c>
      <c r="N449" s="10">
        <f t="shared" si="93"/>
        <v>235.9192136820263</v>
      </c>
      <c r="O449" s="13">
        <f t="shared" si="96"/>
        <v>-0.2974724725611395</v>
      </c>
      <c r="P449" s="13">
        <f t="shared" si="97"/>
        <v>4.8164034665345925</v>
      </c>
      <c r="Q449" s="13">
        <f t="shared" si="98"/>
        <v>1.1067936740632827</v>
      </c>
      <c r="R449" s="13">
        <f t="shared" si="101"/>
        <v>5.923197140597875</v>
      </c>
      <c r="S449" s="13">
        <f t="shared" si="102"/>
        <v>0</v>
      </c>
    </row>
    <row r="450" spans="9:19" ht="12.75">
      <c r="I450" s="2">
        <f t="shared" si="100"/>
        <v>5865</v>
      </c>
      <c r="J450" s="13">
        <f t="shared" si="99"/>
        <v>-4.755310510005549</v>
      </c>
      <c r="K450" s="10">
        <f>MAX(D$8,K449+J449*I$44/VLOOKUP(K449,E$47:G$254,3,TRUE))</f>
        <v>259.35456977058095</v>
      </c>
      <c r="L450" s="13">
        <f t="shared" si="94"/>
        <v>10.689020795883485</v>
      </c>
      <c r="M450" s="10">
        <f t="shared" si="95"/>
        <v>-2.3359792041165157</v>
      </c>
      <c r="N450" s="10">
        <f t="shared" si="93"/>
        <v>235.83872401963728</v>
      </c>
      <c r="O450" s="13">
        <f t="shared" si="96"/>
        <v>-0.29700408643566334</v>
      </c>
      <c r="P450" s="13">
        <f t="shared" si="97"/>
        <v>4.824606298722997</v>
      </c>
      <c r="Q450" s="13">
        <f t="shared" si="98"/>
        <v>1.1091039871549397</v>
      </c>
      <c r="R450" s="13">
        <f t="shared" si="101"/>
        <v>5.933710285877936</v>
      </c>
      <c r="S450" s="13">
        <f t="shared" si="102"/>
        <v>0</v>
      </c>
    </row>
    <row r="451" spans="9:19" ht="12.75">
      <c r="I451" s="2">
        <f t="shared" si="100"/>
        <v>5880</v>
      </c>
      <c r="J451" s="13">
        <f t="shared" si="99"/>
        <v>-4.747667123920243</v>
      </c>
      <c r="K451" s="10">
        <f>MAX(D$8,K450+J450*I$44/VLOOKUP(K450,E$47:G$254,3,TRUE))</f>
        <v>259.2804384332469</v>
      </c>
      <c r="L451" s="13">
        <f t="shared" si="94"/>
        <v>10.691866583908968</v>
      </c>
      <c r="M451" s="10">
        <f t="shared" si="95"/>
        <v>-2.333133416091032</v>
      </c>
      <c r="N451" s="10">
        <f t="shared" si="93"/>
        <v>235.75833194864717</v>
      </c>
      <c r="O451" s="13">
        <f t="shared" si="96"/>
        <v>-0.296525349336207</v>
      </c>
      <c r="P451" s="13">
        <f t="shared" si="97"/>
        <v>4.832788883706339</v>
      </c>
      <c r="Q451" s="13">
        <f t="shared" si="98"/>
        <v>1.1114105762823863</v>
      </c>
      <c r="R451" s="13">
        <f t="shared" si="101"/>
        <v>5.944199459988726</v>
      </c>
      <c r="S451" s="13">
        <f t="shared" si="102"/>
        <v>0</v>
      </c>
    </row>
    <row r="452" spans="9:19" ht="12.75">
      <c r="I452" s="2">
        <f t="shared" si="100"/>
        <v>5895</v>
      </c>
      <c r="J452" s="13">
        <f t="shared" si="99"/>
        <v>-4.740057240159126</v>
      </c>
      <c r="K452" s="10">
        <f>MAX(D$8,K451+J451*I$44/VLOOKUP(K451,E$47:G$254,3,TRUE))</f>
        <v>259.2064262499473</v>
      </c>
      <c r="L452" s="13">
        <f t="shared" si="94"/>
        <v>10.694722016041476</v>
      </c>
      <c r="M452" s="10">
        <f t="shared" si="95"/>
        <v>-2.330277983958524</v>
      </c>
      <c r="N452" s="10">
        <f t="shared" si="93"/>
        <v>235.67803781465605</v>
      </c>
      <c r="O452" s="13">
        <f t="shared" si="96"/>
        <v>-0.2960487331984041</v>
      </c>
      <c r="P452" s="13">
        <f t="shared" si="97"/>
        <v>4.840951317938352</v>
      </c>
      <c r="Q452" s="13">
        <f t="shared" si="98"/>
        <v>1.1137134579439991</v>
      </c>
      <c r="R452" s="13">
        <f t="shared" si="101"/>
        <v>5.9546647758823505</v>
      </c>
      <c r="S452" s="13">
        <f t="shared" si="102"/>
        <v>0</v>
      </c>
    </row>
    <row r="453" spans="9:19" ht="12.75">
      <c r="I453" s="2">
        <f t="shared" si="100"/>
        <v>5910</v>
      </c>
      <c r="J453" s="13">
        <f t="shared" si="99"/>
        <v>-4.7324803589298945</v>
      </c>
      <c r="K453" s="10">
        <f>MAX(D$8,K452+J452*I$44/VLOOKUP(K452,E$47:G$254,3,TRUE))</f>
        <v>259.13253269840874</v>
      </c>
      <c r="L453" s="13">
        <f t="shared" si="94"/>
        <v>10.697586704020702</v>
      </c>
      <c r="M453" s="10">
        <f t="shared" si="95"/>
        <v>-2.327413295979298</v>
      </c>
      <c r="N453" s="10">
        <f t="shared" si="93"/>
        <v>235.5978419495632</v>
      </c>
      <c r="O453" s="13">
        <f t="shared" si="96"/>
        <v>-0.29557420615424235</v>
      </c>
      <c r="P453" s="13">
        <f t="shared" si="97"/>
        <v>4.849093696700545</v>
      </c>
      <c r="Q453" s="13">
        <f t="shared" si="98"/>
        <v>1.1160126483902633</v>
      </c>
      <c r="R453" s="13">
        <f t="shared" si="101"/>
        <v>5.965106345090808</v>
      </c>
      <c r="S453" s="13">
        <f t="shared" si="102"/>
        <v>0</v>
      </c>
    </row>
    <row r="454" spans="9:19" ht="12.75">
      <c r="I454" s="2">
        <f t="shared" si="100"/>
        <v>5925</v>
      </c>
      <c r="J454" s="13">
        <f t="shared" si="99"/>
        <v>-4.724935991445665</v>
      </c>
      <c r="K454" s="10">
        <f>MAX(D$8,K453+J453*I$44/VLOOKUP(K453,E$47:G$254,3,TRUE))</f>
        <v>259.05875726414916</v>
      </c>
      <c r="L454" s="13">
        <f t="shared" si="94"/>
        <v>10.700460269201463</v>
      </c>
      <c r="M454" s="10">
        <f t="shared" si="95"/>
        <v>-2.324539730798538</v>
      </c>
      <c r="N454" s="10">
        <f t="shared" si="93"/>
        <v>235.51774467190594</v>
      </c>
      <c r="O454" s="13">
        <f t="shared" si="96"/>
        <v>-0.29510173703829423</v>
      </c>
      <c r="P454" s="13">
        <f t="shared" si="97"/>
        <v>4.857216114126562</v>
      </c>
      <c r="Q454" s="13">
        <f t="shared" si="98"/>
        <v>1.1183081636292362</v>
      </c>
      <c r="R454" s="13">
        <f t="shared" si="101"/>
        <v>5.975524277755798</v>
      </c>
      <c r="S454" s="13">
        <f t="shared" si="102"/>
        <v>0</v>
      </c>
    </row>
    <row r="455" spans="9:19" ht="12.75">
      <c r="I455" s="2">
        <f t="shared" si="100"/>
        <v>5940</v>
      </c>
      <c r="J455" s="13">
        <f t="shared" si="99"/>
        <v>-4.717423659667502</v>
      </c>
      <c r="K455" s="10">
        <f>MAX(D$8,K454+J454*I$44/VLOOKUP(K454,E$47:G$254,3,TRUE))</f>
        <v>258.9850994403064</v>
      </c>
      <c r="L455" s="13">
        <f t="shared" si="94"/>
        <v>10.703342342325302</v>
      </c>
      <c r="M455" s="10">
        <f t="shared" si="95"/>
        <v>-2.321657657674699</v>
      </c>
      <c r="N455" s="10">
        <f t="shared" si="93"/>
        <v>235.43774628719072</v>
      </c>
      <c r="O455" s="13">
        <f t="shared" si="96"/>
        <v>-0.29463129537111854</v>
      </c>
      <c r="P455" s="13">
        <f t="shared" si="97"/>
        <v>4.865318663225915</v>
      </c>
      <c r="Q455" s="13">
        <f t="shared" si="98"/>
        <v>1.1206000194318844</v>
      </c>
      <c r="R455" s="13">
        <f t="shared" si="101"/>
        <v>5.9859186826577995</v>
      </c>
      <c r="S455" s="13">
        <f t="shared" si="102"/>
        <v>0</v>
      </c>
    </row>
    <row r="456" spans="9:19" ht="12.75">
      <c r="I456" s="2">
        <f t="shared" si="100"/>
        <v>5955</v>
      </c>
      <c r="J456" s="13">
        <f t="shared" si="99"/>
        <v>-4.709942896052933</v>
      </c>
      <c r="K456" s="10">
        <f>MAX(D$8,K455+J455*I$44/VLOOKUP(K455,E$47:G$254,3,TRUE))</f>
        <v>258.9115587274704</v>
      </c>
      <c r="L456" s="13">
        <f t="shared" si="94"/>
        <v>10.706232563297442</v>
      </c>
      <c r="M456" s="10">
        <f t="shared" si="95"/>
        <v>-2.318767436702558</v>
      </c>
      <c r="N456" s="10">
        <f t="shared" si="93"/>
        <v>235.357847088216</v>
      </c>
      <c r="O456" s="13">
        <f t="shared" si="96"/>
        <v>-0.2941628513440264</v>
      </c>
      <c r="P456" s="13">
        <f t="shared" si="97"/>
        <v>4.873401435907209</v>
      </c>
      <c r="Q456" s="13">
        <f t="shared" si="98"/>
        <v>1.1228882313373003</v>
      </c>
      <c r="R456" s="13">
        <f t="shared" si="101"/>
        <v>5.996289667244509</v>
      </c>
      <c r="S456" s="13">
        <f t="shared" si="102"/>
        <v>0</v>
      </c>
    </row>
    <row r="457" spans="9:19" ht="12.75">
      <c r="I457" s="2">
        <f t="shared" si="100"/>
        <v>5970</v>
      </c>
      <c r="J457" s="13">
        <f t="shared" si="99"/>
        <v>-4.702493243310503</v>
      </c>
      <c r="K457" s="10">
        <f>MAX(D$8,K456+J456*I$44/VLOOKUP(K456,E$47:G$254,3,TRUE))</f>
        <v>258.83813463351964</v>
      </c>
      <c r="L457" s="13">
        <f t="shared" si="94"/>
        <v>10.70913058096906</v>
      </c>
      <c r="M457" s="10">
        <f t="shared" si="95"/>
        <v>-2.315869419030941</v>
      </c>
      <c r="N457" s="10">
        <f t="shared" si="93"/>
        <v>235.2780473553877</v>
      </c>
      <c r="O457" s="13">
        <f t="shared" si="96"/>
        <v>-0.29369637580293784</v>
      </c>
      <c r="P457" s="13">
        <f t="shared" si="97"/>
        <v>4.881464523000761</v>
      </c>
      <c r="Q457" s="13">
        <f t="shared" si="98"/>
        <v>1.1251728146577953</v>
      </c>
      <c r="R457" s="13">
        <f t="shared" si="101"/>
        <v>6.006637337658557</v>
      </c>
      <c r="S457" s="13">
        <f t="shared" si="102"/>
        <v>0</v>
      </c>
    </row>
    <row r="458" spans="9:19" ht="12.75">
      <c r="I458" s="2">
        <f t="shared" si="100"/>
        <v>5985</v>
      </c>
      <c r="J458" s="13">
        <f t="shared" si="99"/>
        <v>-4.695074254160233</v>
      </c>
      <c r="K458" s="10">
        <f>MAX(D$8,K457+J457*I$44/VLOOKUP(K457,E$47:G$254,3,TRUE))</f>
        <v>258.76482667346164</v>
      </c>
      <c r="L458" s="13">
        <f t="shared" si="94"/>
        <v>10.712036052924802</v>
      </c>
      <c r="M458" s="10">
        <f t="shared" si="95"/>
        <v>-2.3129639470751986</v>
      </c>
      <c r="N458" s="10">
        <f t="shared" si="93"/>
        <v>235.19834735702707</v>
      </c>
      <c r="O458" s="13">
        <f t="shared" si="96"/>
        <v>-0.29323184023201065</v>
      </c>
      <c r="P458" s="13">
        <f t="shared" si="97"/>
        <v>4.889508014280705</v>
      </c>
      <c r="Q458" s="13">
        <f t="shared" si="98"/>
        <v>1.1274537844838635</v>
      </c>
      <c r="R458" s="13">
        <f t="shared" si="101"/>
        <v>6.0169617987645685</v>
      </c>
      <c r="S458" s="13">
        <f t="shared" si="102"/>
        <v>0</v>
      </c>
    </row>
    <row r="459" spans="9:19" ht="12.75">
      <c r="I459" s="2">
        <f t="shared" si="100"/>
        <v>6000</v>
      </c>
      <c r="J459" s="13">
        <f t="shared" si="99"/>
        <v>-4.687685491099485</v>
      </c>
      <c r="K459" s="10">
        <f>MAX(D$8,K458+J458*I$44/VLOOKUP(K458,E$47:G$254,3,TRUE))</f>
        <v>258.6916343692764</v>
      </c>
      <c r="L459" s="13">
        <f t="shared" si="94"/>
        <v>10.714948645275099</v>
      </c>
      <c r="M459" s="10">
        <f t="shared" si="95"/>
        <v>-2.3100513547249015</v>
      </c>
      <c r="N459" s="10">
        <f t="shared" si="93"/>
        <v>235.1187473496712</v>
      </c>
      <c r="O459" s="13">
        <f t="shared" si="96"/>
        <v>-0.2927692167409077</v>
      </c>
      <c r="P459" s="13">
        <f t="shared" si="97"/>
        <v>4.897531998486566</v>
      </c>
      <c r="Q459" s="13">
        <f t="shared" si="98"/>
        <v>1.1297311556890481</v>
      </c>
      <c r="R459" s="13">
        <f t="shared" si="101"/>
        <v>6.027263154175614</v>
      </c>
      <c r="S459" s="13">
        <f t="shared" si="102"/>
        <v>0</v>
      </c>
    </row>
    <row r="460" spans="9:19" ht="12.75">
      <c r="I460" s="2">
        <f t="shared" si="100"/>
        <v>6015</v>
      </c>
      <c r="J460" s="13">
        <f t="shared" si="99"/>
        <v>-4.680326526174589</v>
      </c>
      <c r="K460" s="10">
        <f>MAX(D$8,K459+J459*I$44/VLOOKUP(K459,E$47:G$254,3,TRUE))</f>
        <v>258.61855724976436</v>
      </c>
      <c r="L460" s="13">
        <f t="shared" si="94"/>
        <v>10.71786803245358</v>
      </c>
      <c r="M460" s="10">
        <f t="shared" si="95"/>
        <v>-2.30713196754642</v>
      </c>
      <c r="N460" s="10">
        <f t="shared" si="93"/>
        <v>235.03924757836648</v>
      </c>
      <c r="O460" s="13">
        <f t="shared" si="96"/>
        <v>-0.2923084780481986</v>
      </c>
      <c r="P460" s="13">
        <f t="shared" si="97"/>
        <v>4.905536563344314</v>
      </c>
      <c r="Q460" s="13">
        <f t="shared" si="98"/>
        <v>1.132004942934677</v>
      </c>
      <c r="R460" s="13">
        <f t="shared" si="101"/>
        <v>6.037541506278991</v>
      </c>
      <c r="S460" s="13">
        <f t="shared" si="102"/>
        <v>0</v>
      </c>
    </row>
    <row r="461" spans="9:19" ht="12.75">
      <c r="I461" s="2">
        <f t="shared" si="100"/>
        <v>6030</v>
      </c>
      <c r="J461" s="13">
        <f t="shared" si="99"/>
        <v>-4.6729969407577965</v>
      </c>
      <c r="K461" s="10">
        <f>MAX(D$8,K460+J460*I$44/VLOOKUP(K460,E$47:G$254,3,TRUE))</f>
        <v>258.5455948503973</v>
      </c>
      <c r="L461" s="13">
        <f t="shared" si="94"/>
        <v>10.720793897019224</v>
      </c>
      <c r="M461" s="10">
        <f t="shared" si="95"/>
        <v>-2.2917061029807755</v>
      </c>
      <c r="N461" s="10">
        <f t="shared" si="93"/>
        <v>234.95984827695503</v>
      </c>
      <c r="O461" s="13">
        <f t="shared" si="96"/>
        <v>-0.29184959746817185</v>
      </c>
      <c r="P461" s="13">
        <f t="shared" si="97"/>
        <v>4.913521795586929</v>
      </c>
      <c r="Q461" s="13">
        <f t="shared" si="98"/>
        <v>1.134275160674498</v>
      </c>
      <c r="R461" s="13">
        <f t="shared" si="101"/>
        <v>6.047796956261427</v>
      </c>
      <c r="S461" s="13">
        <f t="shared" si="102"/>
        <v>0</v>
      </c>
    </row>
    <row r="462" spans="9:19" ht="12.75">
      <c r="I462" s="2">
        <f t="shared" si="100"/>
        <v>6045</v>
      </c>
      <c r="J462" s="13">
        <f t="shared" si="99"/>
        <v>-4.665500787145817</v>
      </c>
      <c r="K462" s="10">
        <f>MAX(D$8,K461+J461*I$44/VLOOKUP(K461,E$47:G$254,3,TRUE))</f>
        <v>258.4727467131732</v>
      </c>
      <c r="L462" s="13">
        <f t="shared" si="94"/>
        <v>10.72353039127948</v>
      </c>
      <c r="M462" s="10">
        <f t="shared" si="95"/>
        <v>-2.288969608720519</v>
      </c>
      <c r="N462" s="10">
        <f t="shared" si="93"/>
        <v>234.88097985235834</v>
      </c>
      <c r="O462" s="13">
        <f t="shared" si="96"/>
        <v>-0.29139254889651056</v>
      </c>
      <c r="P462" s="13">
        <f t="shared" si="97"/>
        <v>4.921487780974463</v>
      </c>
      <c r="Q462" s="13">
        <f t="shared" si="98"/>
        <v>1.1365418231592002</v>
      </c>
      <c r="R462" s="13">
        <f t="shared" si="101"/>
        <v>6.058029604133663</v>
      </c>
      <c r="S462" s="13">
        <f t="shared" si="102"/>
        <v>0</v>
      </c>
    </row>
    <row r="463" spans="9:19" ht="12.75">
      <c r="I463" s="2">
        <f t="shared" si="100"/>
        <v>6060</v>
      </c>
      <c r="J463" s="13">
        <f t="shared" si="99"/>
        <v>-4.658038075049101</v>
      </c>
      <c r="K463" s="10">
        <f>MAX(D$8,K462+J462*I$44/VLOOKUP(K462,E$47:G$254,3,TRUE))</f>
        <v>258.40001543475165</v>
      </c>
      <c r="L463" s="13">
        <f t="shared" si="94"/>
        <v>10.726277196047894</v>
      </c>
      <c r="M463" s="10">
        <f t="shared" si="95"/>
        <v>-2.2862228039521053</v>
      </c>
      <c r="N463" s="10">
        <f t="shared" si="93"/>
        <v>234.80220560344628</v>
      </c>
      <c r="O463" s="13">
        <f t="shared" si="96"/>
        <v>-0.29092511368617124</v>
      </c>
      <c r="P463" s="13">
        <f t="shared" si="97"/>
        <v>4.929434271404816</v>
      </c>
      <c r="Q463" s="13">
        <f t="shared" si="98"/>
        <v>1.1388048495939782</v>
      </c>
      <c r="R463" s="13">
        <f t="shared" si="101"/>
        <v>6.068239120998793</v>
      </c>
      <c r="S463" s="13">
        <f t="shared" si="102"/>
        <v>0</v>
      </c>
    </row>
    <row r="464" spans="9:19" ht="12.75">
      <c r="I464" s="2">
        <f t="shared" si="100"/>
        <v>6075</v>
      </c>
      <c r="J464" s="13">
        <f t="shared" si="99"/>
        <v>-4.650608296990452</v>
      </c>
      <c r="K464" s="10">
        <f>MAX(D$8,K463+J463*I$44/VLOOKUP(K463,E$47:G$254,3,TRUE))</f>
        <v>258.32740049380726</v>
      </c>
      <c r="L464" s="13">
        <f t="shared" si="94"/>
        <v>10.729033913070522</v>
      </c>
      <c r="M464" s="10">
        <f t="shared" si="95"/>
        <v>-2.2834660869294776</v>
      </c>
      <c r="N464" s="10">
        <f t="shared" si="93"/>
        <v>234.7235258850521</v>
      </c>
      <c r="O464" s="13">
        <f t="shared" si="96"/>
        <v>-0.29045976377756233</v>
      </c>
      <c r="P464" s="13">
        <f t="shared" si="97"/>
        <v>4.937361359880249</v>
      </c>
      <c r="Q464" s="13">
        <f t="shared" si="98"/>
        <v>1.1410642561998205</v>
      </c>
      <c r="R464" s="13">
        <f t="shared" si="101"/>
        <v>6.07842561608007</v>
      </c>
      <c r="S464" s="13">
        <f t="shared" si="102"/>
        <v>0</v>
      </c>
    </row>
    <row r="465" spans="9:19" ht="12.75">
      <c r="I465" s="2">
        <f t="shared" si="100"/>
        <v>6090</v>
      </c>
      <c r="J465" s="13">
        <f t="shared" si="99"/>
        <v>-4.643210956708122</v>
      </c>
      <c r="K465" s="10">
        <f>MAX(D$8,K464+J464*I$44/VLOOKUP(K464,E$47:G$254,3,TRUE))</f>
        <v>258.2549013769258</v>
      </c>
      <c r="L465" s="13">
        <f t="shared" si="94"/>
        <v>10.731800153919304</v>
      </c>
      <c r="M465" s="10">
        <f t="shared" si="95"/>
        <v>-2.2806998460806955</v>
      </c>
      <c r="N465" s="10">
        <f t="shared" si="93"/>
        <v>234.6449410383033</v>
      </c>
      <c r="O465" s="13">
        <f t="shared" si="96"/>
        <v>-0.28999646752595254</v>
      </c>
      <c r="P465" s="13">
        <f t="shared" si="97"/>
        <v>4.945269138259621</v>
      </c>
      <c r="Q465" s="13">
        <f t="shared" si="98"/>
        <v>1.1433200589515602</v>
      </c>
      <c r="R465" s="13">
        <f t="shared" si="101"/>
        <v>6.088589197211181</v>
      </c>
      <c r="S465" s="13">
        <f t="shared" si="102"/>
        <v>0</v>
      </c>
    </row>
    <row r="466" spans="9:19" ht="12.75">
      <c r="I466" s="2">
        <f t="shared" si="100"/>
        <v>6105</v>
      </c>
      <c r="J466" s="13">
        <f t="shared" si="99"/>
        <v>-4.635845568893339</v>
      </c>
      <c r="K466" s="10">
        <f>MAX(D$8,K465+J465*I$44/VLOOKUP(K465,E$47:G$254,3,TRUE))</f>
        <v>258.1825175784292</v>
      </c>
      <c r="L466" s="13">
        <f t="shared" si="94"/>
        <v>10.734575539758902</v>
      </c>
      <c r="M466" s="10">
        <f t="shared" si="95"/>
        <v>-2.2779244602410973</v>
      </c>
      <c r="N466" s="10">
        <f aca="true" t="shared" si="103" ref="N466:N529">N465+M465*I$44/VLOOKUP(N465,A$47:C$254,3,TRUE)</f>
        <v>234.56645139095963</v>
      </c>
      <c r="O466" s="13">
        <f t="shared" si="96"/>
        <v>-0.2895351939862394</v>
      </c>
      <c r="P466" s="13">
        <f t="shared" si="97"/>
        <v>4.953157697282246</v>
      </c>
      <c r="Q466" s="13">
        <f t="shared" si="98"/>
        <v>1.1455722735833167</v>
      </c>
      <c r="R466" s="13">
        <f t="shared" si="101"/>
        <v>6.098729970865563</v>
      </c>
      <c r="S466" s="13">
        <f t="shared" si="102"/>
        <v>0</v>
      </c>
    </row>
    <row r="467" spans="9:19" ht="12.75">
      <c r="I467" s="2">
        <f t="shared" si="100"/>
        <v>6120</v>
      </c>
      <c r="J467" s="13">
        <f t="shared" si="99"/>
        <v>-4.628511658933945</v>
      </c>
      <c r="K467" s="10">
        <f>MAX(D$8,K466+J466*I$44/VLOOKUP(K466,E$47:G$254,3,TRUE))</f>
        <v>258.1102486002051</v>
      </c>
      <c r="L467" s="13">
        <f t="shared" si="94"/>
        <v>10.737359701118962</v>
      </c>
      <c r="M467" s="10">
        <f t="shared" si="95"/>
        <v>-2.2751402988810376</v>
      </c>
      <c r="N467" s="10">
        <f t="shared" si="103"/>
        <v>234.4880572577434</v>
      </c>
      <c r="O467" s="13">
        <f t="shared" si="96"/>
        <v>-0.28907591289635093</v>
      </c>
      <c r="P467" s="13">
        <f t="shared" si="97"/>
        <v>4.961027126591207</v>
      </c>
      <c r="Q467" s="13">
        <f t="shared" si="98"/>
        <v>1.1478209155938093</v>
      </c>
      <c r="R467" s="13">
        <f t="shared" si="101"/>
        <v>6.108848042185016</v>
      </c>
      <c r="S467" s="13">
        <f t="shared" si="102"/>
        <v>0</v>
      </c>
    </row>
    <row r="468" spans="9:19" ht="12.75">
      <c r="I468" s="2">
        <f t="shared" si="100"/>
        <v>6135</v>
      </c>
      <c r="J468" s="13">
        <f t="shared" si="99"/>
        <v>-4.621208762664349</v>
      </c>
      <c r="K468" s="10">
        <f>MAX(D$8,K467+J467*I$44/VLOOKUP(K467,E$47:G$254,3,TRUE))</f>
        <v>258.03809395154</v>
      </c>
      <c r="L468" s="13">
        <f t="shared" si="94"/>
        <v>10.740152277671948</v>
      </c>
      <c r="M468" s="10">
        <f t="shared" si="95"/>
        <v>-2.2723477223280515</v>
      </c>
      <c r="N468" s="10">
        <f t="shared" si="103"/>
        <v>234.40975894066173</v>
      </c>
      <c r="O468" s="13">
        <f t="shared" si="96"/>
        <v>-0.28861859466042006</v>
      </c>
      <c r="P468" s="13">
        <f t="shared" si="97"/>
        <v>4.968877514756061</v>
      </c>
      <c r="Q468" s="13">
        <f t="shared" si="98"/>
        <v>1.1500660002515386</v>
      </c>
      <c r="R468" s="13">
        <f t="shared" si="101"/>
        <v>6.118943515007599</v>
      </c>
      <c r="S468" s="13">
        <f t="shared" si="102"/>
        <v>0</v>
      </c>
    </row>
    <row r="469" spans="9:19" ht="12.75">
      <c r="I469" s="2">
        <f t="shared" si="100"/>
        <v>6150</v>
      </c>
      <c r="J469" s="13">
        <f t="shared" si="99"/>
        <v>-4.613936426120995</v>
      </c>
      <c r="K469" s="10">
        <f>MAX(D$8,K468+J468*I$44/VLOOKUP(K468,E$47:G$254,3,TRUE))</f>
        <v>257.9660531489562</v>
      </c>
      <c r="L469" s="13">
        <f t="shared" si="94"/>
        <v>10.74295291801594</v>
      </c>
      <c r="M469" s="10">
        <f t="shared" si="95"/>
        <v>-2.2695470819840597</v>
      </c>
      <c r="N469" s="10">
        <f t="shared" si="103"/>
        <v>234.3315567293211</v>
      </c>
      <c r="O469" s="13">
        <f t="shared" si="96"/>
        <v>-0.2881632103353695</v>
      </c>
      <c r="P469" s="13">
        <f t="shared" si="97"/>
        <v>4.9767089492950785</v>
      </c>
      <c r="Q469" s="13">
        <f t="shared" si="98"/>
        <v>1.1523075425998657</v>
      </c>
      <c r="R469" s="13">
        <f t="shared" si="101"/>
        <v>6.129016491894944</v>
      </c>
      <c r="S469" s="13">
        <f t="shared" si="102"/>
        <v>0</v>
      </c>
    </row>
    <row r="470" spans="9:19" ht="12.75">
      <c r="I470" s="2">
        <f t="shared" si="100"/>
        <v>6165</v>
      </c>
      <c r="J470" s="13">
        <f t="shared" si="99"/>
        <v>-4.606694205303983</v>
      </c>
      <c r="K470" s="10">
        <f>MAX(D$8,K469+J469*I$44/VLOOKUP(K469,E$47:G$254,3,TRUE))</f>
        <v>257.8941257160529</v>
      </c>
      <c r="L470" s="13">
        <f t="shared" si="94"/>
        <v>10.74576127946283</v>
      </c>
      <c r="M470" s="10">
        <f t="shared" si="95"/>
        <v>-2.2667387205371696</v>
      </c>
      <c r="N470" s="10">
        <f t="shared" si="103"/>
        <v>234.25345090123466</v>
      </c>
      <c r="O470" s="13">
        <f t="shared" si="96"/>
        <v>-0.2877097316131767</v>
      </c>
      <c r="P470" s="13">
        <f t="shared" si="97"/>
        <v>4.984521516696896</v>
      </c>
      <c r="Q470" s="13">
        <f t="shared" si="98"/>
        <v>1.154545557461951</v>
      </c>
      <c r="R470" s="13">
        <f t="shared" si="101"/>
        <v>6.139067074158847</v>
      </c>
      <c r="S470" s="13">
        <f t="shared" si="102"/>
        <v>0</v>
      </c>
    </row>
    <row r="471" spans="9:19" ht="12.75">
      <c r="I471" s="2">
        <f t="shared" si="100"/>
        <v>6180</v>
      </c>
      <c r="J471" s="13">
        <f t="shared" si="99"/>
        <v>-4.599481665944136</v>
      </c>
      <c r="K471" s="10">
        <f>MAX(D$8,K470+J470*I$44/VLOOKUP(K470,E$47:G$254,3,TRUE))</f>
        <v>257.822311183351</v>
      </c>
      <c r="L471" s="13">
        <f t="shared" si="94"/>
        <v>10.748577027831383</v>
      </c>
      <c r="M471" s="10">
        <f t="shared" si="95"/>
        <v>-2.2639229721686167</v>
      </c>
      <c r="N471" s="10">
        <f t="shared" si="103"/>
        <v>234.17544172212197</v>
      </c>
      <c r="O471" s="13">
        <f t="shared" si="96"/>
        <v>-0.28725813080745866</v>
      </c>
      <c r="P471" s="13">
        <f t="shared" si="97"/>
        <v>4.992315302441656</v>
      </c>
      <c r="Q471" s="13">
        <f t="shared" si="98"/>
        <v>1.1567800594455901</v>
      </c>
      <c r="R471" s="13">
        <f t="shared" si="101"/>
        <v>6.149095361887246</v>
      </c>
      <c r="S471" s="13">
        <f t="shared" si="102"/>
        <v>0</v>
      </c>
    </row>
    <row r="472" spans="9:19" ht="12.75">
      <c r="I472" s="2">
        <f t="shared" si="100"/>
        <v>6195</v>
      </c>
      <c r="J472" s="13">
        <f t="shared" si="99"/>
        <v>-4.592298383275609</v>
      </c>
      <c r="K472" s="10">
        <f>MAX(D$8,K471+J471*I$44/VLOOKUP(K471,E$47:G$254,3,TRUE))</f>
        <v>257.75060908814135</v>
      </c>
      <c r="L472" s="13">
        <f t="shared" si="94"/>
        <v>10.751399837245206</v>
      </c>
      <c r="M472" s="10">
        <f t="shared" si="95"/>
        <v>-2.2611001627547935</v>
      </c>
      <c r="N472" s="10">
        <f t="shared" si="103"/>
        <v>234.0975294462019</v>
      </c>
      <c r="O472" s="13">
        <f t="shared" si="96"/>
        <v>-0.28680838083869276</v>
      </c>
      <c r="P472" s="13">
        <f t="shared" si="97"/>
        <v>5.000090391021662</v>
      </c>
      <c r="Q472" s="13">
        <f t="shared" si="98"/>
        <v>1.1590110629479347</v>
      </c>
      <c r="R472" s="13">
        <f t="shared" si="101"/>
        <v>6.159101453969597</v>
      </c>
      <c r="S472" s="13">
        <f t="shared" si="102"/>
        <v>0</v>
      </c>
    </row>
    <row r="473" spans="9:19" ht="12.75">
      <c r="I473" s="2">
        <f t="shared" si="100"/>
        <v>6210</v>
      </c>
      <c r="J473" s="13">
        <f t="shared" si="99"/>
        <v>-4.585143941813836</v>
      </c>
      <c r="K473" s="10">
        <f>MAX(D$8,K472+J472*I$44/VLOOKUP(K472,E$47:G$254,3,TRUE))</f>
        <v>257.6790189743364</v>
      </c>
      <c r="L473" s="13">
        <f t="shared" si="94"/>
        <v>10.75422938993548</v>
      </c>
      <c r="M473" s="10">
        <f t="shared" si="95"/>
        <v>-2.2582706100645193</v>
      </c>
      <c r="N473" s="10">
        <f t="shared" si="103"/>
        <v>234.01971431647831</v>
      </c>
      <c r="O473" s="13">
        <f t="shared" si="96"/>
        <v>-0.2863604552198922</v>
      </c>
      <c r="P473" s="13">
        <f t="shared" si="97"/>
        <v>5.007846865961542</v>
      </c>
      <c r="Q473" s="13">
        <f t="shared" si="98"/>
        <v>1.1612385821601012</v>
      </c>
      <c r="R473" s="13">
        <f t="shared" si="101"/>
        <v>6.169085448121644</v>
      </c>
      <c r="S473" s="13">
        <f t="shared" si="102"/>
        <v>0</v>
      </c>
    </row>
    <row r="474" spans="9:19" ht="12.75">
      <c r="I474" s="2">
        <f t="shared" si="100"/>
        <v>6225</v>
      </c>
      <c r="J474" s="13">
        <f t="shared" si="99"/>
        <v>-4.578017935138817</v>
      </c>
      <c r="K474" s="10">
        <f>MAX(D$8,K473+J473*I$44/VLOOKUP(K473,E$47:G$254,3,TRUE))</f>
        <v>257.6075403923257</v>
      </c>
      <c r="L474" s="13">
        <f t="shared" si="94"/>
        <v>10.757065376048406</v>
      </c>
      <c r="M474" s="10">
        <f t="shared" si="95"/>
        <v>-2.2429346239515944</v>
      </c>
      <c r="N474" s="10">
        <f t="shared" si="103"/>
        <v>233.9419965650192</v>
      </c>
      <c r="O474" s="13">
        <f t="shared" si="96"/>
        <v>-0.2859143280427361</v>
      </c>
      <c r="P474" s="13">
        <f t="shared" si="97"/>
        <v>5.015584809837916</v>
      </c>
      <c r="Q474" s="13">
        <f t="shared" si="98"/>
        <v>1.1634626310716725</v>
      </c>
      <c r="R474" s="13">
        <f t="shared" si="101"/>
        <v>6.179047440909589</v>
      </c>
      <c r="S474" s="13">
        <f t="shared" si="102"/>
        <v>0</v>
      </c>
    </row>
    <row r="475" spans="9:19" ht="12.75">
      <c r="I475" s="2">
        <f t="shared" si="100"/>
        <v>6240</v>
      </c>
      <c r="J475" s="13">
        <f t="shared" si="99"/>
        <v>-4.570724427499693</v>
      </c>
      <c r="K475" s="10">
        <f>MAX(D$8,K474+J474*I$44/VLOOKUP(K474,E$47:G$254,3,TRUE))</f>
        <v>257.53617289883454</v>
      </c>
      <c r="L475" s="13">
        <f t="shared" si="94"/>
        <v>10.759711955273406</v>
      </c>
      <c r="M475" s="10">
        <f t="shared" si="95"/>
        <v>-2.2402880447265936</v>
      </c>
      <c r="N475" s="10">
        <f t="shared" si="103"/>
        <v>233.86480659723304</v>
      </c>
      <c r="O475" s="13">
        <f t="shared" si="96"/>
        <v>-0.2854699739646094</v>
      </c>
      <c r="P475" s="13">
        <f t="shared" si="97"/>
        <v>5.023304304298615</v>
      </c>
      <c r="Q475" s="13">
        <f t="shared" si="98"/>
        <v>1.1656832234750982</v>
      </c>
      <c r="R475" s="13">
        <f t="shared" si="101"/>
        <v>6.188987527773714</v>
      </c>
      <c r="S475" s="13">
        <f t="shared" si="102"/>
        <v>0</v>
      </c>
    </row>
    <row r="476" spans="9:19" ht="12.75">
      <c r="I476" s="2">
        <f t="shared" si="100"/>
        <v>6255</v>
      </c>
      <c r="J476" s="13">
        <f t="shared" si="99"/>
        <v>-4.563463436709093</v>
      </c>
      <c r="K476" s="10">
        <f>MAX(D$8,K475+J475*I$44/VLOOKUP(K475,E$47:G$254,3,TRUE))</f>
        <v>257.46491910506376</v>
      </c>
      <c r="L476" s="13">
        <f t="shared" si="94"/>
        <v>10.762368815605921</v>
      </c>
      <c r="M476" s="10">
        <f t="shared" si="95"/>
        <v>-2.237631184394079</v>
      </c>
      <c r="N476" s="10">
        <f t="shared" si="103"/>
        <v>233.78770771073073</v>
      </c>
      <c r="O476" s="13">
        <f t="shared" si="96"/>
        <v>-0.28501517508311736</v>
      </c>
      <c r="P476" s="13">
        <f t="shared" si="97"/>
        <v>5.031005100773702</v>
      </c>
      <c r="Q476" s="13">
        <f t="shared" si="98"/>
        <v>1.167900278123126</v>
      </c>
      <c r="R476" s="13">
        <f t="shared" si="101"/>
        <v>6.198905378896828</v>
      </c>
      <c r="S476" s="13">
        <f t="shared" si="102"/>
        <v>0</v>
      </c>
    </row>
    <row r="477" spans="9:19" ht="12.75">
      <c r="I477" s="2">
        <f t="shared" si="100"/>
        <v>6270</v>
      </c>
      <c r="J477" s="13">
        <f t="shared" si="99"/>
        <v>-4.5562344668955195</v>
      </c>
      <c r="K477" s="10">
        <f>MAX(D$8,K476+J476*I$44/VLOOKUP(K476,E$47:G$254,3,TRUE))</f>
        <v>257.39377850410267</v>
      </c>
      <c r="L477" s="13">
        <f t="shared" si="94"/>
        <v>10.76503556580408</v>
      </c>
      <c r="M477" s="10">
        <f t="shared" si="95"/>
        <v>-2.23496443419592</v>
      </c>
      <c r="N477" s="10">
        <f t="shared" si="103"/>
        <v>233.7107002593337</v>
      </c>
      <c r="O477" s="13">
        <f t="shared" si="96"/>
        <v>-0.2845624038443475</v>
      </c>
      <c r="P477" s="13">
        <f t="shared" si="97"/>
        <v>5.03868728812033</v>
      </c>
      <c r="Q477" s="13">
        <f t="shared" si="98"/>
        <v>1.1701138107882312</v>
      </c>
      <c r="R477" s="13">
        <f t="shared" si="101"/>
        <v>6.208801098908561</v>
      </c>
      <c r="S477" s="13">
        <f t="shared" si="102"/>
        <v>0</v>
      </c>
    </row>
    <row r="478" spans="9:19" ht="12.75">
      <c r="I478" s="2">
        <f t="shared" si="100"/>
        <v>6285</v>
      </c>
      <c r="J478" s="13">
        <f t="shared" si="99"/>
        <v>-4.549037033160458</v>
      </c>
      <c r="K478" s="10">
        <f>MAX(D$8,K477+J477*I$44/VLOOKUP(K477,E$47:G$254,3,TRUE))</f>
        <v>257.3227505967709</v>
      </c>
      <c r="L478" s="13">
        <f t="shared" si="94"/>
        <v>10.767711824260005</v>
      </c>
      <c r="M478" s="10">
        <f t="shared" si="95"/>
        <v>-2.2322881757399955</v>
      </c>
      <c r="N478" s="10">
        <f t="shared" si="103"/>
        <v>233.6337845833989</v>
      </c>
      <c r="O478" s="13">
        <f t="shared" si="96"/>
        <v>-0.28411162932707157</v>
      </c>
      <c r="P478" s="13">
        <f t="shared" si="97"/>
        <v>5.0463509540971865</v>
      </c>
      <c r="Q478" s="13">
        <f t="shared" si="98"/>
        <v>1.1723238370023605</v>
      </c>
      <c r="R478" s="13">
        <f t="shared" si="101"/>
        <v>6.218674791099547</v>
      </c>
      <c r="S478" s="13">
        <f t="shared" si="102"/>
        <v>0</v>
      </c>
    </row>
    <row r="479" spans="9:19" ht="12.75">
      <c r="I479" s="2">
        <f t="shared" si="100"/>
        <v>6300</v>
      </c>
      <c r="J479" s="13">
        <f t="shared" si="99"/>
        <v>-4.54187066132153</v>
      </c>
      <c r="K479" s="10">
        <f>MAX(D$8,K478+J478*I$44/VLOOKUP(K478,E$47:G$254,3,TRUE))</f>
        <v>257.2518348914472</v>
      </c>
      <c r="L479" s="13">
        <f t="shared" si="94"/>
        <v>10.77039721877128</v>
      </c>
      <c r="M479" s="10">
        <f t="shared" si="95"/>
        <v>-2.2296027812287207</v>
      </c>
      <c r="N479" s="10">
        <f t="shared" si="103"/>
        <v>233.55696101015036</v>
      </c>
      <c r="O479" s="13">
        <f t="shared" si="96"/>
        <v>-0.2836628212949108</v>
      </c>
      <c r="P479" s="13">
        <f t="shared" si="97"/>
        <v>5.053996185387488</v>
      </c>
      <c r="Q479" s="13">
        <f t="shared" si="98"/>
        <v>1.174530372062261</v>
      </c>
      <c r="R479" s="13">
        <f t="shared" si="101"/>
        <v>6.228526557449749</v>
      </c>
      <c r="S479" s="13">
        <f t="shared" si="102"/>
        <v>0</v>
      </c>
    </row>
    <row r="480" spans="9:19" ht="12.75">
      <c r="I480" s="2">
        <f t="shared" si="100"/>
        <v>6315</v>
      </c>
      <c r="J480" s="13">
        <f t="shared" si="99"/>
        <v>-4.534734887661812</v>
      </c>
      <c r="K480" s="10">
        <f>MAX(D$8,K479+J479*I$44/VLOOKUP(K479,E$47:G$254,3,TRUE))</f>
        <v>257.18103090390235</v>
      </c>
      <c r="L480" s="13">
        <f t="shared" si="94"/>
        <v>10.773091386317926</v>
      </c>
      <c r="M480" s="10">
        <f t="shared" si="95"/>
        <v>-2.226908613682074</v>
      </c>
      <c r="N480" s="10">
        <f t="shared" si="103"/>
        <v>233.4802298540029</v>
      </c>
      <c r="O480" s="13">
        <f t="shared" si="96"/>
        <v>-0.283215950179283</v>
      </c>
      <c r="P480" s="13">
        <f t="shared" si="97"/>
        <v>5.061623067621441</v>
      </c>
      <c r="Q480" s="13">
        <f t="shared" si="98"/>
        <v>1.1767334310346735</v>
      </c>
      <c r="R480" s="13">
        <f t="shared" si="101"/>
        <v>6.238356498656114</v>
      </c>
      <c r="S480" s="13">
        <f t="shared" si="102"/>
        <v>0</v>
      </c>
    </row>
    <row r="481" spans="9:19" ht="12.75">
      <c r="I481" s="2">
        <f t="shared" si="100"/>
        <v>6330</v>
      </c>
      <c r="J481" s="13">
        <f t="shared" si="99"/>
        <v>-4.527629258685105</v>
      </c>
      <c r="K481" s="10">
        <f>MAX(D$8,K480+J480*I$44/VLOOKUP(K480,E$47:G$254,3,TRUE))</f>
        <v>257.1103381571363</v>
      </c>
      <c r="L481" s="13">
        <f t="shared" si="94"/>
        <v>10.775793972844653</v>
      </c>
      <c r="M481" s="10">
        <f t="shared" si="95"/>
        <v>-2.224206027155347</v>
      </c>
      <c r="N481" s="10">
        <f t="shared" si="103"/>
        <v>233.40359141687807</v>
      </c>
      <c r="O481" s="13">
        <f t="shared" si="96"/>
        <v>-0.28277098706416837</v>
      </c>
      <c r="P481" s="13">
        <f t="shared" si="97"/>
        <v>5.069231685398139</v>
      </c>
      <c r="Q481" s="13">
        <f t="shared" si="98"/>
        <v>1.1789330287614095</v>
      </c>
      <c r="R481" s="13">
        <f t="shared" si="101"/>
        <v>6.248164714159548</v>
      </c>
      <c r="S481" s="13">
        <f t="shared" si="102"/>
        <v>0</v>
      </c>
    </row>
    <row r="482" spans="9:19" ht="12.75">
      <c r="I482" s="2">
        <f t="shared" si="100"/>
        <v>6345</v>
      </c>
      <c r="J482" s="13">
        <f t="shared" si="99"/>
        <v>-4.520553330876804</v>
      </c>
      <c r="K482" s="10">
        <f>MAX(D$8,K481+J481*I$44/VLOOKUP(K481,E$47:G$254,3,TRUE))</f>
        <v>257.0397561812185</v>
      </c>
      <c r="L482" s="13">
        <f t="shared" si="94"/>
        <v>10.778504633048076</v>
      </c>
      <c r="M482" s="10">
        <f t="shared" si="95"/>
        <v>-2.221495366951924</v>
      </c>
      <c r="N482" s="10">
        <f t="shared" si="103"/>
        <v>233.3270459885127</v>
      </c>
      <c r="O482" s="13">
        <f t="shared" si="96"/>
        <v>-0.2823279036713302</v>
      </c>
      <c r="P482" s="13">
        <f t="shared" si="97"/>
        <v>5.076822122306961</v>
      </c>
      <c r="Q482" s="13">
        <f t="shared" si="98"/>
        <v>1.181129179864311</v>
      </c>
      <c r="R482" s="13">
        <f t="shared" si="101"/>
        <v>6.257951302171272</v>
      </c>
      <c r="S482" s="13">
        <f t="shared" si="102"/>
        <v>0</v>
      </c>
    </row>
    <row r="483" spans="9:19" ht="12.75">
      <c r="I483" s="2">
        <f t="shared" si="100"/>
        <v>6360</v>
      </c>
      <c r="J483" s="13">
        <f t="shared" si="99"/>
        <v>-4.513506670470639</v>
      </c>
      <c r="K483" s="10">
        <f>MAX(D$8,K482+J482*I$44/VLOOKUP(K482,E$47:G$254,3,TRUE))</f>
        <v>256.9692845131323</v>
      </c>
      <c r="L483" s="13">
        <f t="shared" si="94"/>
        <v>10.78122303016918</v>
      </c>
      <c r="M483" s="10">
        <f t="shared" si="95"/>
        <v>-2.21877696983082</v>
      </c>
      <c r="N483" s="10">
        <f t="shared" si="103"/>
        <v>233.25059384676013</v>
      </c>
      <c r="O483" s="13">
        <f t="shared" si="96"/>
        <v>-0.2818866723446263</v>
      </c>
      <c r="P483" s="13">
        <f t="shared" si="97"/>
        <v>5.08439446094845</v>
      </c>
      <c r="Q483" s="13">
        <f t="shared" si="98"/>
        <v>1.1833218987500915</v>
      </c>
      <c r="R483" s="13">
        <f t="shared" si="101"/>
        <v>6.267716359698541</v>
      </c>
      <c r="S483" s="13">
        <f t="shared" si="102"/>
        <v>0</v>
      </c>
    </row>
    <row r="484" spans="9:19" ht="12.75">
      <c r="I484" s="2">
        <f t="shared" si="100"/>
        <v>6375</v>
      </c>
      <c r="J484" s="13">
        <f t="shared" si="99"/>
        <v>-4.506488853220762</v>
      </c>
      <c r="K484" s="10">
        <f>MAX(D$8,K483+J483*I$44/VLOOKUP(K483,E$47:G$254,3,TRUE))</f>
        <v>256.89892269662334</v>
      </c>
      <c r="L484" s="13">
        <f t="shared" si="94"/>
        <v>10.783948835790524</v>
      </c>
      <c r="M484" s="10">
        <f t="shared" si="95"/>
        <v>-2.2160511642094765</v>
      </c>
      <c r="N484" s="10">
        <f t="shared" si="103"/>
        <v>233.1742352578842</v>
      </c>
      <c r="O484" s="13">
        <f t="shared" si="96"/>
        <v>-0.2814472660359115</v>
      </c>
      <c r="P484" s="13">
        <f t="shared" si="97"/>
        <v>5.091948782954698</v>
      </c>
      <c r="Q484" s="13">
        <f t="shared" si="98"/>
        <v>1.1855111996150638</v>
      </c>
      <c r="R484" s="13">
        <f t="shared" si="101"/>
        <v>6.277459982569762</v>
      </c>
      <c r="S484" s="13">
        <f t="shared" si="102"/>
        <v>0</v>
      </c>
    </row>
    <row r="485" spans="9:19" ht="12.75">
      <c r="I485" s="2">
        <f t="shared" si="100"/>
        <v>6390</v>
      </c>
      <c r="J485" s="13">
        <f t="shared" si="99"/>
        <v>-4.499499464179399</v>
      </c>
      <c r="K485" s="10">
        <f>MAX(D$8,K484+J484*I$44/VLOOKUP(K484,E$47:G$254,3,TRUE))</f>
        <v>256.8286702820508</v>
      </c>
      <c r="L485" s="13">
        <f t="shared" si="94"/>
        <v>10.786681729638367</v>
      </c>
      <c r="M485" s="10">
        <f t="shared" si="95"/>
        <v>-2.2133182703616328</v>
      </c>
      <c r="N485" s="10">
        <f t="shared" si="103"/>
        <v>233.09797047684637</v>
      </c>
      <c r="O485" s="13">
        <f t="shared" si="96"/>
        <v>-0.2810096582902588</v>
      </c>
      <c r="P485" s="13">
        <f t="shared" si="97"/>
        <v>5.099485169009213</v>
      </c>
      <c r="Q485" s="13">
        <f t="shared" si="98"/>
        <v>1.1876970964497549</v>
      </c>
      <c r="R485" s="13">
        <f t="shared" si="101"/>
        <v>6.287182265458968</v>
      </c>
      <c r="S485" s="13">
        <f t="shared" si="102"/>
        <v>0</v>
      </c>
    </row>
    <row r="486" spans="9:19" ht="12.75">
      <c r="I486" s="2">
        <f t="shared" si="100"/>
        <v>6405</v>
      </c>
      <c r="J486" s="13">
        <f t="shared" si="99"/>
        <v>-4.49253809747948</v>
      </c>
      <c r="K486" s="10">
        <f>MAX(D$8,K485+J485*I$44/VLOOKUP(K485,E$47:G$254,3,TRUE))</f>
        <v>256.7585268262424</v>
      </c>
      <c r="L486" s="13">
        <f t="shared" si="94"/>
        <v>10.789421399389285</v>
      </c>
      <c r="M486" s="10">
        <f t="shared" si="95"/>
        <v>-2.210578600610715</v>
      </c>
      <c r="N486" s="10">
        <f t="shared" si="103"/>
        <v>233.021799747586</v>
      </c>
      <c r="O486" s="13">
        <f t="shared" si="96"/>
        <v>-0.28057382323345337</v>
      </c>
      <c r="P486" s="13">
        <f t="shared" si="97"/>
        <v>5.1070036988663805</v>
      </c>
      <c r="Q486" s="13">
        <f t="shared" si="98"/>
        <v>1.189879603043424</v>
      </c>
      <c r="R486" s="13">
        <f t="shared" si="101"/>
        <v>6.296883301909805</v>
      </c>
      <c r="S486" s="13">
        <f t="shared" si="102"/>
        <v>0</v>
      </c>
    </row>
    <row r="487" spans="9:19" ht="12.75">
      <c r="I487" s="2">
        <f t="shared" si="100"/>
        <v>6420</v>
      </c>
      <c r="J487" s="13">
        <f t="shared" si="99"/>
        <v>-4.485604356122738</v>
      </c>
      <c r="K487" s="10">
        <f>MAX(D$8,K486+J486*I$44/VLOOKUP(K486,E$47:G$254,3,TRUE))</f>
        <v>256.68849189235334</v>
      </c>
      <c r="L487" s="13">
        <f t="shared" si="94"/>
        <v>10.792167540481575</v>
      </c>
      <c r="M487" s="10">
        <f t="shared" si="95"/>
        <v>-2.4300546817406463</v>
      </c>
      <c r="N487" s="10">
        <f t="shared" si="103"/>
        <v>232.94572330329387</v>
      </c>
      <c r="O487" s="13">
        <f t="shared" si="96"/>
        <v>-0.280139735556304</v>
      </c>
      <c r="P487" s="13">
        <f t="shared" si="97"/>
        <v>5.11450445137038</v>
      </c>
      <c r="Q487" s="13">
        <f t="shared" si="98"/>
        <v>1.1920587329884569</v>
      </c>
      <c r="R487" s="13">
        <f t="shared" si="101"/>
        <v>6.306563184358837</v>
      </c>
      <c r="S487" s="13">
        <f t="shared" si="102"/>
        <v>0</v>
      </c>
    </row>
    <row r="488" spans="9:19" ht="12.75">
      <c r="I488" s="2">
        <f t="shared" si="100"/>
        <v>6435</v>
      </c>
      <c r="J488" s="13">
        <f t="shared" si="99"/>
        <v>-4.482174086148533</v>
      </c>
      <c r="K488" s="10">
        <f>MAX(D$8,K487+J487*I$44/VLOOKUP(K487,E$47:G$254,3,TRUE))</f>
        <v>256.61856504972735</v>
      </c>
      <c r="L488" s="13">
        <f t="shared" si="94"/>
        <v>10.798396090306941</v>
      </c>
      <c r="M488" s="10">
        <f t="shared" si="95"/>
        <v>-2.4238261319152805</v>
      </c>
      <c r="N488" s="10">
        <f t="shared" si="103"/>
        <v>232.86209365105208</v>
      </c>
      <c r="O488" s="13">
        <f t="shared" si="96"/>
        <v>-0.27970737050395655</v>
      </c>
      <c r="P488" s="13">
        <f t="shared" si="97"/>
        <v>5.121987504473729</v>
      </c>
      <c r="Q488" s="13">
        <f t="shared" si="98"/>
        <v>1.194234499684678</v>
      </c>
      <c r="R488" s="13">
        <f t="shared" si="101"/>
        <v>6.316222004158408</v>
      </c>
      <c r="S488" s="13">
        <f t="shared" si="102"/>
        <v>0</v>
      </c>
    </row>
    <row r="489" spans="9:19" ht="12.75">
      <c r="I489" s="2">
        <f t="shared" si="100"/>
        <v>6450</v>
      </c>
      <c r="J489" s="13">
        <f t="shared" si="99"/>
        <v>-4.478684183583182</v>
      </c>
      <c r="K489" s="10">
        <f>MAX(D$8,K488+J488*I$44/VLOOKUP(K488,E$47:G$254,3,TRUE))</f>
        <v>256.5486916821584</v>
      </c>
      <c r="L489" s="13">
        <f t="shared" si="94"/>
        <v>10.804551513430841</v>
      </c>
      <c r="M489" s="10">
        <f t="shared" si="95"/>
        <v>-2.4176707087913805</v>
      </c>
      <c r="N489" s="10">
        <f t="shared" si="103"/>
        <v>232.77867835261054</v>
      </c>
      <c r="O489" s="13">
        <f t="shared" si="96"/>
        <v>-0.27949347027583826</v>
      </c>
      <c r="P489" s="13">
        <f t="shared" si="97"/>
        <v>5.129458727337797</v>
      </c>
      <c r="Q489" s="13">
        <f t="shared" si="98"/>
        <v>1.196408602509862</v>
      </c>
      <c r="R489" s="13">
        <f t="shared" si="101"/>
        <v>6.325867329847659</v>
      </c>
      <c r="S489" s="13">
        <f t="shared" si="102"/>
        <v>0</v>
      </c>
    </row>
    <row r="490" spans="9:19" ht="12.75">
      <c r="I490" s="2">
        <f t="shared" si="100"/>
        <v>6465</v>
      </c>
      <c r="J490" s="13">
        <f t="shared" si="99"/>
        <v>-4.475136325772614</v>
      </c>
      <c r="K490" s="10">
        <f>MAX(D$8,K489+J489*I$44/VLOOKUP(K489,E$47:G$254,3,TRUE))</f>
        <v>256.4788727192689</v>
      </c>
      <c r="L490" s="13">
        <f t="shared" si="94"/>
        <v>10.810635376333924</v>
      </c>
      <c r="M490" s="10">
        <f t="shared" si="95"/>
        <v>-2.411586845888298</v>
      </c>
      <c r="N490" s="10">
        <f t="shared" si="103"/>
        <v>232.69547489133427</v>
      </c>
      <c r="O490" s="13">
        <f t="shared" si="96"/>
        <v>-0.27927585155794077</v>
      </c>
      <c r="P490" s="13">
        <f t="shared" si="97"/>
        <v>5.13691803802241</v>
      </c>
      <c r="Q490" s="13">
        <f t="shared" si="98"/>
        <v>1.1985810125388996</v>
      </c>
      <c r="R490" s="13">
        <f t="shared" si="101"/>
        <v>6.335499050561309</v>
      </c>
      <c r="S490" s="13">
        <f t="shared" si="102"/>
        <v>0</v>
      </c>
    </row>
    <row r="491" spans="9:19" ht="12.75">
      <c r="I491" s="2">
        <f t="shared" si="100"/>
        <v>6480</v>
      </c>
      <c r="J491" s="13">
        <f t="shared" si="99"/>
        <v>-4.471532149771727</v>
      </c>
      <c r="K491" s="10">
        <f>MAX(D$8,K490+J490*I$44/VLOOKUP(K490,E$47:G$254,3,TRUE))</f>
        <v>256.4091090645331</v>
      </c>
      <c r="L491" s="13">
        <f t="shared" si="94"/>
        <v>10.81664920910671</v>
      </c>
      <c r="M491" s="10">
        <f t="shared" si="95"/>
        <v>-2.405573013115511</v>
      </c>
      <c r="N491" s="10">
        <f t="shared" si="103"/>
        <v>232.61248080449832</v>
      </c>
      <c r="O491" s="13">
        <f t="shared" si="96"/>
        <v>-0.27905461894329164</v>
      </c>
      <c r="P491" s="13">
        <f t="shared" si="97"/>
        <v>5.144365357674701</v>
      </c>
      <c r="Q491" s="13">
        <f t="shared" si="98"/>
        <v>1.2007517016602822</v>
      </c>
      <c r="R491" s="13">
        <f t="shared" si="101"/>
        <v>6.345117059334983</v>
      </c>
      <c r="S491" s="13">
        <f t="shared" si="102"/>
        <v>0</v>
      </c>
    </row>
    <row r="492" spans="9:19" ht="12.75">
      <c r="I492" s="2">
        <f t="shared" si="100"/>
        <v>6495</v>
      </c>
      <c r="J492" s="13">
        <f t="shared" si="99"/>
        <v>-4.46787325329793</v>
      </c>
      <c r="K492" s="10">
        <f>MAX(D$8,K491+J491*I$44/VLOOKUP(K491,E$47:G$254,3,TRUE))</f>
        <v>256.33940159590463</v>
      </c>
      <c r="L492" s="13">
        <f t="shared" si="94"/>
        <v>10.822594506304247</v>
      </c>
      <c r="M492" s="10">
        <f t="shared" si="95"/>
        <v>-2.3996277159179744</v>
      </c>
      <c r="N492" s="10">
        <f t="shared" si="103"/>
        <v>232.5296936820353</v>
      </c>
      <c r="O492" s="13">
        <f t="shared" si="96"/>
        <v>-0.2788298745138036</v>
      </c>
      <c r="P492" s="13">
        <f t="shared" si="97"/>
        <v>5.151800610449749</v>
      </c>
      <c r="Q492" s="13">
        <f t="shared" si="98"/>
        <v>1.202920642556568</v>
      </c>
      <c r="R492" s="13">
        <f t="shared" si="101"/>
        <v>6.354721253006317</v>
      </c>
      <c r="S492" s="13">
        <f t="shared" si="102"/>
        <v>0</v>
      </c>
    </row>
    <row r="493" spans="9:19" ht="12.75">
      <c r="I493" s="2">
        <f t="shared" si="100"/>
        <v>6510</v>
      </c>
      <c r="J493" s="13">
        <f t="shared" si="99"/>
        <v>-4.464161195662357</v>
      </c>
      <c r="K493" s="10">
        <f>MAX(D$8,K492+J492*I$44/VLOOKUP(K492,E$47:G$254,3,TRUE))</f>
        <v>256.26975116643024</v>
      </c>
      <c r="L493" s="13">
        <f t="shared" si="94"/>
        <v>10.828472727780767</v>
      </c>
      <c r="M493" s="10">
        <f t="shared" si="95"/>
        <v>-2.3937494944414546</v>
      </c>
      <c r="N493" s="10">
        <f t="shared" si="103"/>
        <v>232.44711116531255</v>
      </c>
      <c r="O493" s="13">
        <f t="shared" si="96"/>
        <v>-0.2786017178975726</v>
      </c>
      <c r="P493" s="13">
        <f t="shared" si="97"/>
        <v>5.159223723433114</v>
      </c>
      <c r="Q493" s="13">
        <f t="shared" si="98"/>
        <v>1.2050878086852952</v>
      </c>
      <c r="R493" s="13">
        <f t="shared" si="101"/>
        <v>6.36431153211841</v>
      </c>
      <c r="S493" s="13">
        <f t="shared" si="102"/>
        <v>0</v>
      </c>
    </row>
    <row r="494" spans="9:19" ht="12.75">
      <c r="I494" s="2">
        <f t="shared" si="100"/>
        <v>6525</v>
      </c>
      <c r="J494" s="13">
        <f t="shared" si="99"/>
        <v>-4.460397498678967</v>
      </c>
      <c r="K494" s="10">
        <f>MAX(D$8,K493+J493*I$44/VLOOKUP(K493,E$47:G$254,3,TRUE))</f>
        <v>256.2001586048482</v>
      </c>
      <c r="L494" s="13">
        <f t="shared" si="94"/>
        <v>10.834285299504657</v>
      </c>
      <c r="M494" s="10">
        <f t="shared" si="95"/>
        <v>-2.3879369227175644</v>
      </c>
      <c r="N494" s="10">
        <f t="shared" si="103"/>
        <v>232.36473094593794</v>
      </c>
      <c r="O494" s="13">
        <f t="shared" si="96"/>
        <v>-0.2783702463282225</v>
      </c>
      <c r="P494" s="13">
        <f t="shared" si="97"/>
        <v>5.166634626565335</v>
      </c>
      <c r="Q494" s="13">
        <f t="shared" si="98"/>
        <v>1.207253174260355</v>
      </c>
      <c r="R494" s="13">
        <f t="shared" si="101"/>
        <v>6.37388780082569</v>
      </c>
      <c r="S494" s="13">
        <f t="shared" si="102"/>
        <v>0</v>
      </c>
    </row>
    <row r="495" spans="9:19" ht="12.75">
      <c r="I495" s="2">
        <f t="shared" si="100"/>
        <v>6540</v>
      </c>
      <c r="J495" s="13">
        <f t="shared" si="99"/>
        <v>-4.4565836475522955</v>
      </c>
      <c r="K495" s="10">
        <f>MAX(D$8,K494+J494*I$44/VLOOKUP(K494,E$47:G$254,3,TRUE))</f>
        <v>256.13062471617303</v>
      </c>
      <c r="L495" s="13">
        <f aca="true" t="shared" si="104" ref="L495:L558">(K495-N495)/D$12</f>
        <v>10.840033614354315</v>
      </c>
      <c r="M495" s="10">
        <f t="shared" si="95"/>
        <v>-2.3821886078679064</v>
      </c>
      <c r="N495" s="10">
        <f t="shared" si="103"/>
        <v>232.28255076459354</v>
      </c>
      <c r="O495" s="13">
        <f t="shared" si="96"/>
        <v>-0.27813555470061146</v>
      </c>
      <c r="P495" s="13">
        <f t="shared" si="97"/>
        <v>5.174033252568219</v>
      </c>
      <c r="Q495" s="13">
        <f t="shared" si="98"/>
        <v>1.2094167142338001</v>
      </c>
      <c r="R495" s="13">
        <f t="shared" si="101"/>
        <v>6.3834499668020195</v>
      </c>
      <c r="S495" s="13">
        <f t="shared" si="102"/>
        <v>0</v>
      </c>
    </row>
    <row r="496" spans="9:19" ht="12.75">
      <c r="I496" s="2">
        <f t="shared" si="100"/>
        <v>6555</v>
      </c>
      <c r="J496" s="13">
        <f t="shared" si="99"/>
        <v>-4.452721091743926</v>
      </c>
      <c r="K496" s="10">
        <f>MAX(D$8,K495+J495*I$44/VLOOKUP(K495,E$47:G$254,3,TRUE))</f>
        <v>256.0611502822661</v>
      </c>
      <c r="L496" s="13">
        <f t="shared" si="104"/>
        <v>10.84571903289503</v>
      </c>
      <c r="M496" s="10">
        <f t="shared" si="95"/>
        <v>-2.3765031893271917</v>
      </c>
      <c r="N496" s="10">
        <f t="shared" si="103"/>
        <v>232.20056840989704</v>
      </c>
      <c r="O496" s="13">
        <f t="shared" si="96"/>
        <v>-0.2778977356276755</v>
      </c>
      <c r="P496" s="13">
        <f t="shared" si="97"/>
        <v>5.18141953687301</v>
      </c>
      <c r="Q496" s="13">
        <f t="shared" si="98"/>
        <v>1.2115784042780937</v>
      </c>
      <c r="R496" s="13">
        <f t="shared" si="101"/>
        <v>6.392997941151104</v>
      </c>
      <c r="S496" s="13">
        <f t="shared" si="102"/>
        <v>0</v>
      </c>
    </row>
    <row r="497" spans="9:19" ht="12.75">
      <c r="I497" s="2">
        <f t="shared" si="100"/>
        <v>6570</v>
      </c>
      <c r="J497" s="13">
        <f t="shared" si="99"/>
        <v>-4.448811245818902</v>
      </c>
      <c r="K497" s="10">
        <f>MAX(D$8,K496+J496*I$44/VLOOKUP(K496,E$47:G$254,3,TRUE))</f>
        <v>255.991736062393</v>
      </c>
      <c r="L497" s="13">
        <f t="shared" si="104"/>
        <v>10.851342884137924</v>
      </c>
      <c r="M497" s="10">
        <f aca="true" t="shared" si="105" ref="M497:M560">L497-VLOOKUP(N497,A$47:C$254,2,TRUE)</f>
        <v>-2.370879338084297</v>
      </c>
      <c r="N497" s="10">
        <f t="shared" si="103"/>
        <v>232.11878171728955</v>
      </c>
      <c r="O497" s="13">
        <f aca="true" t="shared" si="106" ref="O497:O560">(K497-K496)/(I497-I496)*60</f>
        <v>-0.27765687949249696</v>
      </c>
      <c r="P497" s="13">
        <f t="shared" si="97"/>
        <v>5.188793417550258</v>
      </c>
      <c r="Q497" s="13">
        <f t="shared" si="98"/>
        <v>1.213738220768764</v>
      </c>
      <c r="R497" s="13">
        <f t="shared" si="101"/>
        <v>6.402531638319022</v>
      </c>
      <c r="S497" s="13">
        <f t="shared" si="102"/>
        <v>0</v>
      </c>
    </row>
    <row r="498" spans="9:19" ht="12.75">
      <c r="I498" s="2">
        <f t="shared" si="100"/>
        <v>6585</v>
      </c>
      <c r="J498" s="13">
        <f t="shared" si="99"/>
        <v>-4.444855490271732</v>
      </c>
      <c r="K498" s="10">
        <f>MAX(D$8,K497+J497*I$44/VLOOKUP(K497,E$47:G$254,3,TRUE))</f>
        <v>255.9223827937672</v>
      </c>
      <c r="L498" s="13">
        <f t="shared" si="104"/>
        <v>10.856906466280687</v>
      </c>
      <c r="M498" s="10">
        <f t="shared" si="105"/>
        <v>-2.365315755941534</v>
      </c>
      <c r="N498" s="10">
        <f t="shared" si="103"/>
        <v>232.0371885679497</v>
      </c>
      <c r="O498" s="13">
        <f t="shared" si="106"/>
        <v>-0.2774130745031016</v>
      </c>
      <c r="P498" s="13">
        <f t="shared" si="97"/>
        <v>5.196154835241471</v>
      </c>
      <c r="Q498" s="13">
        <f t="shared" si="98"/>
        <v>1.2158961407674849</v>
      </c>
      <c r="R498" s="13">
        <f t="shared" si="101"/>
        <v>6.412050976008955</v>
      </c>
      <c r="S498" s="13">
        <f t="shared" si="102"/>
        <v>0</v>
      </c>
    </row>
    <row r="499" spans="9:19" ht="12.75">
      <c r="I499" s="2">
        <f t="shared" si="100"/>
        <v>6600</v>
      </c>
      <c r="J499" s="13">
        <f t="shared" si="99"/>
        <v>-4.440855172333117</v>
      </c>
      <c r="K499" s="10">
        <f>MAX(D$8,K498+J498*I$44/VLOOKUP(K498,E$47:G$254,3,TRUE))</f>
        <v>255.85309119208165</v>
      </c>
      <c r="L499" s="13">
        <f t="shared" si="104"/>
        <v>10.862411047431069</v>
      </c>
      <c r="M499" s="10">
        <f t="shared" si="105"/>
        <v>-2.582033397013376</v>
      </c>
      <c r="N499" s="10">
        <f t="shared" si="103"/>
        <v>231.9557868877333</v>
      </c>
      <c r="O499" s="13">
        <f t="shared" si="106"/>
        <v>-0.27716640674225346</v>
      </c>
      <c r="P499" s="13">
        <f t="shared" si="97"/>
        <v>5.203503733092407</v>
      </c>
      <c r="Q499" s="13">
        <f t="shared" si="98"/>
        <v>1.218052142005545</v>
      </c>
      <c r="R499" s="13">
        <f t="shared" si="101"/>
        <v>6.421555875097952</v>
      </c>
      <c r="S499" s="13">
        <f t="shared" si="102"/>
        <v>0</v>
      </c>
    </row>
    <row r="500" spans="9:19" ht="12.75">
      <c r="I500" s="2">
        <f t="shared" si="100"/>
        <v>6615</v>
      </c>
      <c r="J500" s="13">
        <f t="shared" si="99"/>
        <v>-4.440287841133592</v>
      </c>
      <c r="K500" s="10">
        <f>MAX(D$8,K499+J499*I$44/VLOOKUP(K499,E$47:G$254,3,TRUE))</f>
        <v>255.7838619520269</v>
      </c>
      <c r="L500" s="13">
        <f t="shared" si="104"/>
        <v>10.871334100689348</v>
      </c>
      <c r="M500" s="10">
        <f t="shared" si="105"/>
        <v>-2.573110343755097</v>
      </c>
      <c r="N500" s="10">
        <f t="shared" si="103"/>
        <v>231.86692693051035</v>
      </c>
      <c r="O500" s="13">
        <f t="shared" si="106"/>
        <v>-0.27691696021895496</v>
      </c>
      <c r="P500" s="13">
        <f aca="true" t="shared" si="107" ref="P500:P563">$D$16*($D$19*$D$21*$D$17+$D$20*$D$22*$D$18)*($D$7^4-$K500^4)</f>
        <v>5.21084005668804</v>
      </c>
      <c r="Q500" s="13">
        <f aca="true" t="shared" si="108" ref="Q500:Q563">($D$7-$K500)*(1/$D$13+1/$D$14)</f>
        <v>1.2202062028677154</v>
      </c>
      <c r="R500" s="13">
        <f t="shared" si="101"/>
        <v>6.431046259555756</v>
      </c>
      <c r="S500" s="13">
        <f t="shared" si="102"/>
        <v>0</v>
      </c>
    </row>
    <row r="501" spans="9:19" ht="12.75">
      <c r="I501" s="2">
        <f t="shared" si="100"/>
        <v>6630</v>
      </c>
      <c r="J501" s="13">
        <f t="shared" si="99"/>
        <v>-4.439592111931336</v>
      </c>
      <c r="K501" s="10">
        <f>MAX(D$8,K500+J500*I$44/VLOOKUP(K500,E$47:G$254,3,TRUE))</f>
        <v>255.71464155619392</v>
      </c>
      <c r="L501" s="13">
        <f t="shared" si="104"/>
        <v>10.880121590238293</v>
      </c>
      <c r="M501" s="10">
        <f t="shared" si="105"/>
        <v>-2.564322854206152</v>
      </c>
      <c r="N501" s="10">
        <f t="shared" si="103"/>
        <v>231.77837405766968</v>
      </c>
      <c r="O501" s="13">
        <f t="shared" si="106"/>
        <v>-0.27688158333194224</v>
      </c>
      <c r="P501" s="13">
        <f t="shared" si="107"/>
        <v>5.2181694897641435</v>
      </c>
      <c r="Q501" s="13">
        <f t="shared" si="108"/>
        <v>1.2223599885428127</v>
      </c>
      <c r="R501" s="13">
        <f t="shared" si="101"/>
        <v>6.440529478306956</v>
      </c>
      <c r="S501" s="13">
        <f t="shared" si="102"/>
        <v>0</v>
      </c>
    </row>
    <row r="502" spans="9:19" ht="12.75">
      <c r="I502" s="2">
        <f t="shared" si="100"/>
        <v>6645</v>
      </c>
      <c r="J502" s="13">
        <f t="shared" si="99"/>
        <v>-4.43877128364493</v>
      </c>
      <c r="K502" s="10">
        <f>MAX(D$8,K501+J501*I$44/VLOOKUP(K501,E$47:G$254,3,TRUE))</f>
        <v>255.64543200620076</v>
      </c>
      <c r="L502" s="13">
        <f t="shared" si="104"/>
        <v>10.888776546534805</v>
      </c>
      <c r="M502" s="10">
        <f t="shared" si="105"/>
        <v>-2.5556678979096397</v>
      </c>
      <c r="N502" s="10">
        <f t="shared" si="103"/>
        <v>231.6901236038242</v>
      </c>
      <c r="O502" s="13">
        <f t="shared" si="106"/>
        <v>-0.27683819997264436</v>
      </c>
      <c r="P502" s="13">
        <f t="shared" si="107"/>
        <v>5.225491826139184</v>
      </c>
      <c r="Q502" s="13">
        <f t="shared" si="108"/>
        <v>1.2245134367506916</v>
      </c>
      <c r="R502" s="13">
        <f t="shared" si="101"/>
        <v>6.450005262889875</v>
      </c>
      <c r="S502" s="13">
        <f t="shared" si="102"/>
        <v>0</v>
      </c>
    </row>
    <row r="503" spans="9:19" ht="12.75">
      <c r="I503" s="2">
        <f t="shared" si="100"/>
        <v>6660</v>
      </c>
      <c r="J503" s="13">
        <f t="shared" si="99"/>
        <v>-4.437828576692989</v>
      </c>
      <c r="K503" s="10">
        <f>MAX(D$8,K502+J502*I$44/VLOOKUP(K502,E$47:G$254,3,TRUE))</f>
        <v>255.57623525223815</v>
      </c>
      <c r="L503" s="13">
        <f t="shared" si="104"/>
        <v>10.897301929254128</v>
      </c>
      <c r="M503" s="10">
        <f t="shared" si="105"/>
        <v>-2.547142515190316</v>
      </c>
      <c r="N503" s="10">
        <f t="shared" si="103"/>
        <v>231.60217100787906</v>
      </c>
      <c r="O503" s="13">
        <f t="shared" si="106"/>
        <v>-0.2767870158504593</v>
      </c>
      <c r="P503" s="13">
        <f t="shared" si="107"/>
        <v>5.232806865749776</v>
      </c>
      <c r="Q503" s="13">
        <f t="shared" si="108"/>
        <v>1.2266664868113633</v>
      </c>
      <c r="R503" s="13">
        <f t="shared" si="101"/>
        <v>6.459473352561139</v>
      </c>
      <c r="S503" s="13">
        <f t="shared" si="102"/>
        <v>0</v>
      </c>
    </row>
    <row r="504" spans="9:19" ht="12.75">
      <c r="I504" s="2">
        <f t="shared" si="100"/>
        <v>6675</v>
      </c>
      <c r="J504" s="13">
        <f t="shared" si="99"/>
        <v>-4.436767134848212</v>
      </c>
      <c r="K504" s="10">
        <f>MAX(D$8,K503+J503*I$44/VLOOKUP(K503,E$47:G$254,3,TRUE))</f>
        <v>255.50705319429318</v>
      </c>
      <c r="L504" s="13">
        <f t="shared" si="104"/>
        <v>10.905700628953317</v>
      </c>
      <c r="M504" s="10">
        <f t="shared" si="105"/>
        <v>-2.5387438154911273</v>
      </c>
      <c r="N504" s="10">
        <f t="shared" si="103"/>
        <v>231.51451181059588</v>
      </c>
      <c r="O504" s="13">
        <f t="shared" si="106"/>
        <v>-0.2767282317798845</v>
      </c>
      <c r="P504" s="13">
        <f t="shared" si="107"/>
        <v>5.240114414498185</v>
      </c>
      <c r="Q504" s="13">
        <f t="shared" si="108"/>
        <v>1.2288190796069196</v>
      </c>
      <c r="R504" s="13">
        <f t="shared" si="101"/>
        <v>6.468933494105105</v>
      </c>
      <c r="S504" s="13">
        <f t="shared" si="102"/>
        <v>0</v>
      </c>
    </row>
    <row r="505" spans="9:19" ht="12.75">
      <c r="I505" s="2">
        <f t="shared" si="100"/>
        <v>6690</v>
      </c>
      <c r="J505" s="13">
        <f t="shared" si="99"/>
        <v>-4.4355900270476445</v>
      </c>
      <c r="K505" s="10">
        <f>MAX(D$8,K504+J504*I$44/VLOOKUP(K504,E$47:G$254,3,TRUE))</f>
        <v>255.4378876833441</v>
      </c>
      <c r="L505" s="13">
        <f t="shared" si="104"/>
        <v>10.913975468695543</v>
      </c>
      <c r="M505" s="10">
        <f t="shared" si="105"/>
        <v>-2.530468975748901</v>
      </c>
      <c r="N505" s="10">
        <f t="shared" si="103"/>
        <v>231.4271416522139</v>
      </c>
      <c r="O505" s="13">
        <f t="shared" si="106"/>
        <v>-0.27666204379636383</v>
      </c>
      <c r="P505" s="13">
        <f t="shared" si="107"/>
        <v>5.247414284103541</v>
      </c>
      <c r="Q505" s="13">
        <f t="shared" si="108"/>
        <v>1.2309711575443583</v>
      </c>
      <c r="R505" s="13">
        <f t="shared" si="101"/>
        <v>6.478385441647899</v>
      </c>
      <c r="S505" s="13">
        <f t="shared" si="102"/>
        <v>0</v>
      </c>
    </row>
    <row r="506" spans="9:19" ht="12.75">
      <c r="I506" s="2">
        <f t="shared" si="100"/>
        <v>6705</v>
      </c>
      <c r="J506" s="13">
        <f t="shared" si="99"/>
        <v>-4.434300249160289</v>
      </c>
      <c r="K506" s="10">
        <f>MAX(D$8,K505+J505*I$44/VLOOKUP(K505,E$47:G$254,3,TRUE))</f>
        <v>255.36874052252696</v>
      </c>
      <c r="L506" s="13">
        <f t="shared" si="104"/>
        <v>10.922129205636175</v>
      </c>
      <c r="M506" s="10">
        <f t="shared" si="105"/>
        <v>-2.52231523880827</v>
      </c>
      <c r="N506" s="10">
        <f t="shared" si="103"/>
        <v>231.34005627012738</v>
      </c>
      <c r="O506" s="13">
        <f t="shared" si="106"/>
        <v>-0.2765886432684965</v>
      </c>
      <c r="P506" s="13">
        <f t="shared" si="107"/>
        <v>5.254706291956604</v>
      </c>
      <c r="Q506" s="13">
        <f t="shared" si="108"/>
        <v>1.233122664519281</v>
      </c>
      <c r="R506" s="13">
        <f t="shared" si="101"/>
        <v>6.4878289564758855</v>
      </c>
      <c r="S506" s="13">
        <f t="shared" si="102"/>
        <v>0</v>
      </c>
    </row>
    <row r="507" spans="9:19" ht="12.75">
      <c r="I507" s="2">
        <f t="shared" si="100"/>
        <v>6720</v>
      </c>
      <c r="J507" s="13">
        <f aca="true" t="shared" si="109" ref="J507:J570">(D$7-K507)*(1/D$13+1/D$14)+D$16*(D$19*D$21*D$17+D$20*D$22*D$18)*(D$7^4-K507^4)-(K507-N507)/D$12</f>
        <v>-4.432900725713094</v>
      </c>
      <c r="K507" s="10">
        <f>MAX(D$8,K506+J506*I$44/VLOOKUP(K506,E$47:G$254,3,TRUE))</f>
        <v>255.2996134682748</v>
      </c>
      <c r="L507" s="13">
        <f t="shared" si="104"/>
        <v>10.930164532571611</v>
      </c>
      <c r="M507" s="10">
        <f t="shared" si="105"/>
        <v>-2.5142799118728334</v>
      </c>
      <c r="N507" s="10">
        <f t="shared" si="103"/>
        <v>231.25325149661725</v>
      </c>
      <c r="O507" s="13">
        <f t="shared" si="106"/>
        <v>-0.27650821700865436</v>
      </c>
      <c r="P507" s="13">
        <f t="shared" si="107"/>
        <v>5.261990260978066</v>
      </c>
      <c r="Q507" s="13">
        <f t="shared" si="108"/>
        <v>1.2352735458804511</v>
      </c>
      <c r="R507" s="13">
        <f t="shared" si="101"/>
        <v>6.497263806858517</v>
      </c>
      <c r="S507" s="13">
        <f t="shared" si="102"/>
        <v>0</v>
      </c>
    </row>
    <row r="508" spans="9:19" ht="12.75">
      <c r="I508" s="2">
        <f aca="true" t="shared" si="110" ref="I508:I571">I507+I$44</f>
        <v>6735</v>
      </c>
      <c r="J508" s="13">
        <f t="shared" si="109"/>
        <v>-4.431394311576036</v>
      </c>
      <c r="K508" s="10">
        <f>MAX(D$8,K507+J507*I$44/VLOOKUP(K507,E$47:G$254,3,TRUE))</f>
        <v>255.23050823142964</v>
      </c>
      <c r="L508" s="13">
        <f t="shared" si="104"/>
        <v>10.938084079451508</v>
      </c>
      <c r="M508" s="10">
        <f t="shared" si="105"/>
        <v>-2.5063603649929362</v>
      </c>
      <c r="N508" s="10">
        <f t="shared" si="103"/>
        <v>231.16672325663632</v>
      </c>
      <c r="O508" s="13">
        <f t="shared" si="106"/>
        <v>-0.27642094738064316</v>
      </c>
      <c r="P508" s="13">
        <f t="shared" si="107"/>
        <v>5.269266019480282</v>
      </c>
      <c r="Q508" s="13">
        <f t="shared" si="108"/>
        <v>1.2374237483951902</v>
      </c>
      <c r="R508" s="13">
        <f aca="true" t="shared" si="111" ref="R508:R571">(D$7-K508)*(1/D$13+1/D$14)+D$16*(D$19*D$21*D$17+D$20*D$22*D$18)*(D$7^4-K508^4)</f>
        <v>6.506689767875472</v>
      </c>
      <c r="S508" s="13">
        <f aca="true" t="shared" si="112" ref="S508:S571">IF(K508=D$8,-J508,0)</f>
        <v>0</v>
      </c>
    </row>
    <row r="509" spans="9:19" ht="12.75">
      <c r="I509" s="2">
        <f t="shared" si="110"/>
        <v>6750</v>
      </c>
      <c r="J509" s="13">
        <f t="shared" si="109"/>
        <v>-4.429783793607575</v>
      </c>
      <c r="K509" s="10">
        <f>MAX(D$8,K508+J508*I$44/VLOOKUP(K508,E$47:G$254,3,TRUE))</f>
        <v>255.16142647832845</v>
      </c>
      <c r="L509" s="13">
        <f t="shared" si="104"/>
        <v>10.945890414855509</v>
      </c>
      <c r="M509" s="10">
        <f t="shared" si="105"/>
        <v>-2.498554029588936</v>
      </c>
      <c r="N509" s="10">
        <f t="shared" si="103"/>
        <v>231.08046756564633</v>
      </c>
      <c r="O509" s="13">
        <f t="shared" si="106"/>
        <v>-0.27632701240474944</v>
      </c>
      <c r="P509" s="13">
        <f t="shared" si="107"/>
        <v>5.276533401032343</v>
      </c>
      <c r="Q509" s="13">
        <f t="shared" si="108"/>
        <v>1.2395732202155907</v>
      </c>
      <c r="R509" s="13">
        <f t="shared" si="111"/>
        <v>6.516106621247934</v>
      </c>
      <c r="S509" s="13">
        <f t="shared" si="112"/>
        <v>0</v>
      </c>
    </row>
    <row r="510" spans="9:19" ht="12.75">
      <c r="I510" s="2">
        <f t="shared" si="110"/>
        <v>6765</v>
      </c>
      <c r="J510" s="13">
        <f t="shared" si="109"/>
        <v>-4.428071892261254</v>
      </c>
      <c r="K510" s="10">
        <f>MAX(D$8,K509+J509*I$44/VLOOKUP(K509,E$47:G$254,3,TRUE))</f>
        <v>255.09236983186344</v>
      </c>
      <c r="L510" s="13">
        <f t="shared" si="104"/>
        <v>10.953586047435184</v>
      </c>
      <c r="M510" s="10">
        <f t="shared" si="105"/>
        <v>-2.713080619231482</v>
      </c>
      <c r="N510" s="10">
        <f t="shared" si="103"/>
        <v>230.99448052750603</v>
      </c>
      <c r="O510" s="13">
        <f t="shared" si="106"/>
        <v>-0.27622658586005855</v>
      </c>
      <c r="P510" s="13">
        <f t="shared" si="107"/>
        <v>5.283792244328406</v>
      </c>
      <c r="Q510" s="13">
        <f t="shared" si="108"/>
        <v>1.241721910845524</v>
      </c>
      <c r="R510" s="13">
        <f t="shared" si="111"/>
        <v>6.52551415517393</v>
      </c>
      <c r="S510" s="13">
        <f t="shared" si="112"/>
        <v>0</v>
      </c>
    </row>
    <row r="511" spans="9:19" ht="12.75">
      <c r="I511" s="2">
        <f t="shared" si="110"/>
        <v>6780</v>
      </c>
      <c r="J511" s="13">
        <f t="shared" si="109"/>
        <v>-4.429737497530422</v>
      </c>
      <c r="K511" s="10">
        <f>MAX(D$8,K510+J510*I$44/VLOOKUP(K510,E$47:G$254,3,TRUE))</f>
        <v>255.02333987251714</v>
      </c>
      <c r="L511" s="13">
        <f t="shared" si="104"/>
        <v>10.964649661698099</v>
      </c>
      <c r="M511" s="10">
        <f t="shared" si="105"/>
        <v>-2.7020170049685674</v>
      </c>
      <c r="N511" s="10">
        <f t="shared" si="103"/>
        <v>230.90111061678132</v>
      </c>
      <c r="O511" s="13">
        <f t="shared" si="106"/>
        <v>-0.2761198373851812</v>
      </c>
      <c r="P511" s="13">
        <f t="shared" si="107"/>
        <v>5.291042393059242</v>
      </c>
      <c r="Q511" s="13">
        <f t="shared" si="108"/>
        <v>1.2438697711084346</v>
      </c>
      <c r="R511" s="13">
        <f t="shared" si="111"/>
        <v>6.534912164167677</v>
      </c>
      <c r="S511" s="13">
        <f t="shared" si="112"/>
        <v>0</v>
      </c>
    </row>
    <row r="512" spans="9:19" ht="12.75">
      <c r="I512" s="2">
        <f t="shared" si="110"/>
        <v>6795</v>
      </c>
      <c r="J512" s="13">
        <f t="shared" si="109"/>
        <v>-4.431220584952026</v>
      </c>
      <c r="K512" s="10">
        <f>MAX(D$8,K511+J511*I$44/VLOOKUP(K511,E$47:G$254,3,TRUE))</f>
        <v>254.95428394776945</v>
      </c>
      <c r="L512" s="13">
        <f t="shared" si="104"/>
        <v>10.975528404782825</v>
      </c>
      <c r="M512" s="10">
        <f t="shared" si="105"/>
        <v>-2.6911382618838413</v>
      </c>
      <c r="N512" s="10">
        <f t="shared" si="103"/>
        <v>230.80812145724724</v>
      </c>
      <c r="O512" s="13">
        <f t="shared" si="106"/>
        <v>-0.27622369899074783</v>
      </c>
      <c r="P512" s="13">
        <f t="shared" si="107"/>
        <v>5.298289380548593</v>
      </c>
      <c r="Q512" s="13">
        <f t="shared" si="108"/>
        <v>1.2460184392822056</v>
      </c>
      <c r="R512" s="13">
        <f t="shared" si="111"/>
        <v>6.544307819830799</v>
      </c>
      <c r="S512" s="13">
        <f t="shared" si="112"/>
        <v>0</v>
      </c>
    </row>
    <row r="513" spans="9:19" ht="12.75">
      <c r="I513" s="2">
        <f t="shared" si="110"/>
        <v>6810</v>
      </c>
      <c r="J513" s="13">
        <f t="shared" si="109"/>
        <v>-4.432525730011455</v>
      </c>
      <c r="K513" s="10">
        <f>MAX(D$8,K512+J512*I$44/VLOOKUP(K512,E$47:G$254,3,TRUE))</f>
        <v>254.8852049029219</v>
      </c>
      <c r="L513" s="13">
        <f t="shared" si="104"/>
        <v>10.986226461958196</v>
      </c>
      <c r="M513" s="10">
        <f t="shared" si="105"/>
        <v>-2.6804402047084697</v>
      </c>
      <c r="N513" s="10">
        <f t="shared" si="103"/>
        <v>230.71550668661388</v>
      </c>
      <c r="O513" s="13">
        <f t="shared" si="106"/>
        <v>-0.2763161793901645</v>
      </c>
      <c r="P513" s="13">
        <f t="shared" si="107"/>
        <v>5.305532905111177</v>
      </c>
      <c r="Q513" s="13">
        <f t="shared" si="108"/>
        <v>1.2481678268355652</v>
      </c>
      <c r="R513" s="13">
        <f t="shared" si="111"/>
        <v>6.5537007319467415</v>
      </c>
      <c r="S513" s="13">
        <f t="shared" si="112"/>
        <v>0</v>
      </c>
    </row>
    <row r="514" spans="9:19" ht="12.75">
      <c r="I514" s="2">
        <f t="shared" si="110"/>
        <v>6825</v>
      </c>
      <c r="J514" s="13">
        <f t="shared" si="109"/>
        <v>-4.4336573996384026</v>
      </c>
      <c r="K514" s="10">
        <f>MAX(D$8,K513+J513*I$44/VLOOKUP(K513,E$47:G$254,3,TRUE))</f>
        <v>254.81610551194797</v>
      </c>
      <c r="L514" s="13">
        <f t="shared" si="104"/>
        <v>10.9967479206008</v>
      </c>
      <c r="M514" s="10">
        <f t="shared" si="105"/>
        <v>-2.669918746065866</v>
      </c>
      <c r="N514" s="10">
        <f t="shared" si="103"/>
        <v>230.6232600866262</v>
      </c>
      <c r="O514" s="13">
        <f t="shared" si="106"/>
        <v>-0.2763975638957845</v>
      </c>
      <c r="P514" s="13">
        <f t="shared" si="107"/>
        <v>5.31277267350579</v>
      </c>
      <c r="Q514" s="13">
        <f t="shared" si="108"/>
        <v>1.2503178474566077</v>
      </c>
      <c r="R514" s="13">
        <f t="shared" si="111"/>
        <v>6.5630905209623975</v>
      </c>
      <c r="S514" s="13">
        <f t="shared" si="112"/>
        <v>0</v>
      </c>
    </row>
    <row r="515" spans="9:19" ht="12.75">
      <c r="I515" s="2">
        <f t="shared" si="110"/>
        <v>6840</v>
      </c>
      <c r="J515" s="13">
        <f t="shared" si="109"/>
        <v>-4.4346199547681895</v>
      </c>
      <c r="K515" s="10">
        <f>MAX(D$8,K514+J514*I$44/VLOOKUP(K514,E$47:G$254,3,TRUE))</f>
        <v>254.7469884791854</v>
      </c>
      <c r="L515" s="13">
        <f t="shared" si="104"/>
        <v>11.007096772495595</v>
      </c>
      <c r="M515" s="10">
        <f t="shared" si="105"/>
        <v>-2.659569894171071</v>
      </c>
      <c r="N515" s="10">
        <f t="shared" si="103"/>
        <v>230.5313755796951</v>
      </c>
      <c r="O515" s="13">
        <f t="shared" si="106"/>
        <v>-0.27646813105025103</v>
      </c>
      <c r="P515" s="13">
        <f t="shared" si="107"/>
        <v>5.320008400727271</v>
      </c>
      <c r="Q515" s="13">
        <f t="shared" si="108"/>
        <v>1.252468417000134</v>
      </c>
      <c r="R515" s="13">
        <f t="shared" si="111"/>
        <v>6.572476817727406</v>
      </c>
      <c r="S515" s="13">
        <f t="shared" si="112"/>
        <v>0</v>
      </c>
    </row>
    <row r="516" spans="9:19" ht="12.75">
      <c r="I516" s="2">
        <f t="shared" si="110"/>
        <v>6855</v>
      </c>
      <c r="J516" s="13">
        <f t="shared" si="109"/>
        <v>-4.435417652842579</v>
      </c>
      <c r="K516" s="10">
        <f>MAX(D$8,K515+J515*I$44/VLOOKUP(K515,E$47:G$254,3,TRUE))</f>
        <v>254.67785644098862</v>
      </c>
      <c r="L516" s="13">
        <f t="shared" si="104"/>
        <v>11.01727691608227</v>
      </c>
      <c r="M516" s="10">
        <f t="shared" si="105"/>
        <v>-2.6493897505843957</v>
      </c>
      <c r="N516" s="10">
        <f t="shared" si="103"/>
        <v>230.43984722560762</v>
      </c>
      <c r="O516" s="13">
        <f t="shared" si="106"/>
        <v>-0.2765281527871366</v>
      </c>
      <c r="P516" s="13">
        <f t="shared" si="107"/>
        <v>5.32723980980345</v>
      </c>
      <c r="Q516" s="13">
        <f t="shared" si="108"/>
        <v>1.2546194534362411</v>
      </c>
      <c r="R516" s="13">
        <f t="shared" si="111"/>
        <v>6.581859263239691</v>
      </c>
      <c r="S516" s="13">
        <f t="shared" si="112"/>
        <v>0</v>
      </c>
    </row>
    <row r="517" spans="9:19" ht="12.75">
      <c r="I517" s="2">
        <f t="shared" si="110"/>
        <v>6870</v>
      </c>
      <c r="J517" s="13">
        <f t="shared" si="109"/>
        <v>-4.436054650251821</v>
      </c>
      <c r="K517" s="10">
        <f>MAX(D$8,K516+J516*I$44/VLOOKUP(K516,E$47:G$254,3,TRUE))</f>
        <v>254.60871196734206</v>
      </c>
      <c r="L517" s="13">
        <f t="shared" si="104"/>
        <v>11.027292158648871</v>
      </c>
      <c r="M517" s="10">
        <f t="shared" si="105"/>
        <v>-2.639374508017795</v>
      </c>
      <c r="N517" s="10">
        <f t="shared" si="103"/>
        <v>230.34866921831454</v>
      </c>
      <c r="O517" s="13">
        <f t="shared" si="106"/>
        <v>-0.2765778945862394</v>
      </c>
      <c r="P517" s="13">
        <f t="shared" si="107"/>
        <v>5.3344666315969285</v>
      </c>
      <c r="Q517" s="13">
        <f t="shared" si="108"/>
        <v>1.2567708768001213</v>
      </c>
      <c r="R517" s="13">
        <f t="shared" si="111"/>
        <v>6.59123750839705</v>
      </c>
      <c r="S517" s="13">
        <f t="shared" si="112"/>
        <v>0</v>
      </c>
    </row>
    <row r="518" spans="9:19" ht="12.75">
      <c r="I518" s="2">
        <f t="shared" si="110"/>
        <v>6885</v>
      </c>
      <c r="J518" s="13">
        <f t="shared" si="109"/>
        <v>-4.436535004718999</v>
      </c>
      <c r="K518" s="10">
        <f>MAX(D$8,K517+J517*I$44/VLOOKUP(K517,E$47:G$254,3,TRUE))</f>
        <v>254.53955756343547</v>
      </c>
      <c r="L518" s="13">
        <f t="shared" si="104"/>
        <v>11.037146218473683</v>
      </c>
      <c r="M518" s="10">
        <f t="shared" si="105"/>
        <v>-2.6295204481929826</v>
      </c>
      <c r="N518" s="10">
        <f t="shared" si="103"/>
        <v>230.25783588279336</v>
      </c>
      <c r="O518" s="13">
        <f t="shared" si="106"/>
        <v>-0.2766176156263782</v>
      </c>
      <c r="P518" s="13">
        <f t="shared" si="107"/>
        <v>5.3416886046116385</v>
      </c>
      <c r="Q518" s="13">
        <f t="shared" si="108"/>
        <v>1.2589226091430465</v>
      </c>
      <c r="R518" s="13">
        <f t="shared" si="111"/>
        <v>6.600611213754685</v>
      </c>
      <c r="S518" s="13">
        <f t="shared" si="112"/>
        <v>0</v>
      </c>
    </row>
    <row r="519" spans="9:19" ht="12.75">
      <c r="I519" s="2">
        <f t="shared" si="110"/>
        <v>6900</v>
      </c>
      <c r="J519" s="13">
        <f t="shared" si="109"/>
        <v>-4.4368626776283415</v>
      </c>
      <c r="K519" s="10">
        <f>MAX(D$8,K518+J518*I$44/VLOOKUP(K518,E$47:G$254,3,TRUE))</f>
        <v>254.4703956712021</v>
      </c>
      <c r="L519" s="13">
        <f t="shared" si="104"/>
        <v>11.046842726916836</v>
      </c>
      <c r="M519" s="10">
        <f t="shared" si="105"/>
        <v>-2.61982393974983</v>
      </c>
      <c r="N519" s="10">
        <f t="shared" si="103"/>
        <v>230.16734167198507</v>
      </c>
      <c r="O519" s="13">
        <f t="shared" si="106"/>
        <v>-0.2766475689334129</v>
      </c>
      <c r="P519" s="13">
        <f t="shared" si="107"/>
        <v>5.348905474803987</v>
      </c>
      <c r="Q519" s="13">
        <f t="shared" si="108"/>
        <v>1.261074574484508</v>
      </c>
      <c r="R519" s="13">
        <f t="shared" si="111"/>
        <v>6.609980049288494</v>
      </c>
      <c r="S519" s="13">
        <f t="shared" si="112"/>
        <v>0</v>
      </c>
    </row>
    <row r="520" spans="9:19" ht="12.75">
      <c r="I520" s="2">
        <f t="shared" si="110"/>
        <v>6915</v>
      </c>
      <c r="J520" s="13">
        <f t="shared" si="109"/>
        <v>-4.437041536298451</v>
      </c>
      <c r="K520" s="10">
        <f>MAX(D$8,K519+J519*I$44/VLOOKUP(K519,E$47:G$254,3,TRUE))</f>
        <v>254.4012286708205</v>
      </c>
      <c r="L520" s="13">
        <f t="shared" si="104"/>
        <v>11.05638523046251</v>
      </c>
      <c r="M520" s="10">
        <f t="shared" si="105"/>
        <v>-2.610281436204156</v>
      </c>
      <c r="N520" s="10">
        <f t="shared" si="103"/>
        <v>230.07718116380298</v>
      </c>
      <c r="O520" s="13">
        <f t="shared" si="106"/>
        <v>-0.27666800152644555</v>
      </c>
      <c r="P520" s="13">
        <f t="shared" si="107"/>
        <v>5.356116995398569</v>
      </c>
      <c r="Q520" s="13">
        <f t="shared" si="108"/>
        <v>1.2632266987654903</v>
      </c>
      <c r="R520" s="13">
        <f t="shared" si="111"/>
        <v>6.619343694164059</v>
      </c>
      <c r="S520" s="13">
        <f t="shared" si="112"/>
        <v>0</v>
      </c>
    </row>
    <row r="521" spans="9:19" ht="12.75">
      <c r="I521" s="2">
        <f t="shared" si="110"/>
        <v>6930</v>
      </c>
      <c r="J521" s="13">
        <f t="shared" si="109"/>
        <v>-4.437075356202238</v>
      </c>
      <c r="K521" s="10">
        <f>MAX(D$8,K520+J520*I$44/VLOOKUP(K520,E$47:G$254,3,TRUE))</f>
        <v>254.33205888218095</v>
      </c>
      <c r="L521" s="13">
        <f t="shared" si="104"/>
        <v>11.065777192713348</v>
      </c>
      <c r="M521" s="10">
        <f t="shared" si="105"/>
        <v>-2.823111696175541</v>
      </c>
      <c r="N521" s="10">
        <f t="shared" si="103"/>
        <v>229.98734905821158</v>
      </c>
      <c r="O521" s="13">
        <f t="shared" si="106"/>
        <v>-0.27667915455822367</v>
      </c>
      <c r="P521" s="13">
        <f t="shared" si="107"/>
        <v>5.363322926708272</v>
      </c>
      <c r="Q521" s="13">
        <f t="shared" si="108"/>
        <v>1.265378909802839</v>
      </c>
      <c r="R521" s="13">
        <f t="shared" si="111"/>
        <v>6.628701836511111</v>
      </c>
      <c r="S521" s="13">
        <f t="shared" si="112"/>
        <v>0</v>
      </c>
    </row>
    <row r="522" spans="9:19" ht="12.75">
      <c r="I522" s="2">
        <f t="shared" si="110"/>
        <v>6945</v>
      </c>
      <c r="J522" s="13">
        <f t="shared" si="109"/>
        <v>-4.440444057510315</v>
      </c>
      <c r="K522" s="10">
        <f>MAX(D$8,K521+J521*I$44/VLOOKUP(K521,E$47:G$254,3,TRUE))</f>
        <v>254.2628885663172</v>
      </c>
      <c r="L522" s="13">
        <f t="shared" si="104"/>
        <v>11.078498230713736</v>
      </c>
      <c r="M522" s="10">
        <f t="shared" si="105"/>
        <v>-2.8103906581751534</v>
      </c>
      <c r="N522" s="10">
        <f t="shared" si="103"/>
        <v>229.89019245874698</v>
      </c>
      <c r="O522" s="13">
        <f t="shared" si="106"/>
        <v>-0.2766812634549751</v>
      </c>
      <c r="P522" s="13">
        <f t="shared" si="107"/>
        <v>5.370523035958706</v>
      </c>
      <c r="Q522" s="13">
        <f t="shared" si="108"/>
        <v>1.2675311372447153</v>
      </c>
      <c r="R522" s="13">
        <f t="shared" si="111"/>
        <v>6.638054173203421</v>
      </c>
      <c r="S522" s="13">
        <f t="shared" si="112"/>
        <v>0</v>
      </c>
    </row>
    <row r="523" spans="9:19" ht="12.75">
      <c r="I523" s="2">
        <f t="shared" si="110"/>
        <v>6960</v>
      </c>
      <c r="J523" s="13">
        <f t="shared" si="109"/>
        <v>-4.443588672406819</v>
      </c>
      <c r="K523" s="10">
        <f>MAX(D$8,K522+J522*I$44/VLOOKUP(K522,E$47:G$254,3,TRUE))</f>
        <v>254.19366573520077</v>
      </c>
      <c r="L523" s="13">
        <f t="shared" si="104"/>
        <v>11.090996402251532</v>
      </c>
      <c r="M523" s="10">
        <f t="shared" si="105"/>
        <v>-2.797892486637357</v>
      </c>
      <c r="N523" s="10">
        <f t="shared" si="103"/>
        <v>229.7934736502474</v>
      </c>
      <c r="O523" s="13">
        <f t="shared" si="106"/>
        <v>-0.27689132446573694</v>
      </c>
      <c r="P523" s="13">
        <f t="shared" si="107"/>
        <v>5.3777227311513</v>
      </c>
      <c r="Q523" s="13">
        <f t="shared" si="108"/>
        <v>1.2696849986934131</v>
      </c>
      <c r="R523" s="13">
        <f t="shared" si="111"/>
        <v>6.647407729844713</v>
      </c>
      <c r="S523" s="13">
        <f t="shared" si="112"/>
        <v>0</v>
      </c>
    </row>
    <row r="524" spans="9:19" ht="12.75">
      <c r="I524" s="2">
        <f t="shared" si="110"/>
        <v>6975</v>
      </c>
      <c r="J524" s="13">
        <f t="shared" si="109"/>
        <v>-4.446514756840177</v>
      </c>
      <c r="K524" s="10">
        <f>MAX(D$8,K523+J523*I$44/VLOOKUP(K523,E$47:G$254,3,TRUE))</f>
        <v>254.1243938821525</v>
      </c>
      <c r="L524" s="13">
        <f t="shared" si="104"/>
        <v>11.103276781512117</v>
      </c>
      <c r="M524" s="10">
        <f t="shared" si="105"/>
        <v>-2.785612107376773</v>
      </c>
      <c r="N524" s="10">
        <f t="shared" si="103"/>
        <v>229.69718496282584</v>
      </c>
      <c r="O524" s="13">
        <f t="shared" si="106"/>
        <v>-0.27708741219305466</v>
      </c>
      <c r="P524" s="13">
        <f t="shared" si="107"/>
        <v>5.384921639217336</v>
      </c>
      <c r="Q524" s="13">
        <f t="shared" si="108"/>
        <v>1.2718403854546039</v>
      </c>
      <c r="R524" s="13">
        <f t="shared" si="111"/>
        <v>6.65676202467194</v>
      </c>
      <c r="S524" s="13">
        <f t="shared" si="112"/>
        <v>0</v>
      </c>
    </row>
    <row r="525" spans="9:19" ht="12.75">
      <c r="I525" s="2">
        <f t="shared" si="110"/>
        <v>6990</v>
      </c>
      <c r="J525" s="13">
        <f t="shared" si="109"/>
        <v>-4.449227735137639</v>
      </c>
      <c r="K525" s="10">
        <f>MAX(D$8,K524+J524*I$44/VLOOKUP(K524,E$47:G$254,3,TRUE))</f>
        <v>254.05507641388064</v>
      </c>
      <c r="L525" s="13">
        <f t="shared" si="104"/>
        <v>11.115344323935751</v>
      </c>
      <c r="M525" s="10">
        <f t="shared" si="105"/>
        <v>-2.773544564953138</v>
      </c>
      <c r="N525" s="10">
        <f t="shared" si="103"/>
        <v>229.601318901222</v>
      </c>
      <c r="O525" s="13">
        <f t="shared" si="106"/>
        <v>-0.2772698730874481</v>
      </c>
      <c r="P525" s="13">
        <f t="shared" si="107"/>
        <v>5.39211939726921</v>
      </c>
      <c r="Q525" s="13">
        <f t="shared" si="108"/>
        <v>1.2739971915289028</v>
      </c>
      <c r="R525" s="13">
        <f t="shared" si="111"/>
        <v>6.666116588798112</v>
      </c>
      <c r="S525" s="13">
        <f t="shared" si="112"/>
        <v>0</v>
      </c>
    </row>
    <row r="526" spans="9:19" ht="12.75">
      <c r="I526" s="2">
        <f t="shared" si="110"/>
        <v>7005</v>
      </c>
      <c r="J526" s="13">
        <f t="shared" si="109"/>
        <v>-4.4517329031084705</v>
      </c>
      <c r="K526" s="10">
        <f>MAX(D$8,K525+J525*I$44/VLOOKUP(K525,E$47:G$254,3,TRUE))</f>
        <v>253.98571665253266</v>
      </c>
      <c r="L526" s="13">
        <f t="shared" si="104"/>
        <v>11.127203869007731</v>
      </c>
      <c r="M526" s="10">
        <f t="shared" si="105"/>
        <v>-2.761685019881158</v>
      </c>
      <c r="N526" s="10">
        <f t="shared" si="103"/>
        <v>229.50586814071565</v>
      </c>
      <c r="O526" s="13">
        <f t="shared" si="106"/>
        <v>-0.27743904539192954</v>
      </c>
      <c r="P526" s="13">
        <f t="shared" si="107"/>
        <v>5.399315652351237</v>
      </c>
      <c r="Q526" s="13">
        <f t="shared" si="108"/>
        <v>1.2761553135480241</v>
      </c>
      <c r="R526" s="13">
        <f t="shared" si="111"/>
        <v>6.675470965899261</v>
      </c>
      <c r="S526" s="13">
        <f t="shared" si="112"/>
        <v>0</v>
      </c>
    </row>
    <row r="527" spans="9:19" ht="12.75">
      <c r="I527" s="2">
        <f t="shared" si="110"/>
        <v>7020</v>
      </c>
      <c r="J527" s="13">
        <f t="shared" si="109"/>
        <v>-4.454035431074209</v>
      </c>
      <c r="K527" s="10">
        <f>MAX(D$8,K526+J526*I$44/VLOOKUP(K526,E$47:G$254,3,TRUE))</f>
        <v>253.91631783769878</v>
      </c>
      <c r="L527" s="13">
        <f t="shared" si="104"/>
        <v>11.138860142983033</v>
      </c>
      <c r="M527" s="10">
        <f t="shared" si="105"/>
        <v>-2.7500287459058566</v>
      </c>
      <c r="N527" s="10">
        <f t="shared" si="103"/>
        <v>229.4108255231361</v>
      </c>
      <c r="O527" s="13">
        <f t="shared" si="106"/>
        <v>-0.27759525933549867</v>
      </c>
      <c r="P527" s="13">
        <f t="shared" si="107"/>
        <v>5.40651006119638</v>
      </c>
      <c r="Q527" s="13">
        <f t="shared" si="108"/>
        <v>1.2783146507124428</v>
      </c>
      <c r="R527" s="13">
        <f t="shared" si="111"/>
        <v>6.684824711908823</v>
      </c>
      <c r="S527" s="13">
        <f t="shared" si="112"/>
        <v>0</v>
      </c>
    </row>
    <row r="528" spans="9:19" ht="12.75">
      <c r="I528" s="2">
        <f t="shared" si="110"/>
        <v>7035</v>
      </c>
      <c r="J528" s="13">
        <f t="shared" si="109"/>
        <v>-4.456140366827439</v>
      </c>
      <c r="K528" s="10">
        <f>MAX(D$8,K527+J527*I$44/VLOOKUP(K527,E$47:G$254,3,TRUE))</f>
        <v>253.8468831283682</v>
      </c>
      <c r="L528" s="13">
        <f t="shared" si="104"/>
        <v>11.150317761546711</v>
      </c>
      <c r="M528" s="10">
        <f t="shared" si="105"/>
        <v>-2.738571127342178</v>
      </c>
      <c r="N528" s="10">
        <f t="shared" si="103"/>
        <v>229.31618405296544</v>
      </c>
      <c r="O528" s="13">
        <f t="shared" si="106"/>
        <v>-0.2777388373223175</v>
      </c>
      <c r="P528" s="13">
        <f t="shared" si="107"/>
        <v>5.413702289988746</v>
      </c>
      <c r="Q528" s="13">
        <f t="shared" si="108"/>
        <v>1.280475104730527</v>
      </c>
      <c r="R528" s="13">
        <f t="shared" si="111"/>
        <v>6.694177394719272</v>
      </c>
      <c r="S528" s="13">
        <f t="shared" si="112"/>
        <v>0</v>
      </c>
    </row>
    <row r="529" spans="9:19" ht="12.75">
      <c r="I529" s="2">
        <f t="shared" si="110"/>
        <v>7050</v>
      </c>
      <c r="J529" s="13">
        <f t="shared" si="109"/>
        <v>-4.458052638521036</v>
      </c>
      <c r="K529" s="10">
        <f>MAX(D$8,K528+J528*I$44/VLOOKUP(K528,E$47:G$254,3,TRUE))</f>
        <v>253.77741560483926</v>
      </c>
      <c r="L529" s="13">
        <f t="shared" si="104"/>
        <v>11.16158123241184</v>
      </c>
      <c r="M529" s="10">
        <f t="shared" si="105"/>
        <v>-2.7273076564770484</v>
      </c>
      <c r="N529" s="10">
        <f t="shared" si="103"/>
        <v>229.2219368935332</v>
      </c>
      <c r="O529" s="13">
        <f t="shared" si="106"/>
        <v>-0.27787009411576946</v>
      </c>
      <c r="P529" s="13">
        <f t="shared" si="107"/>
        <v>5.420892014131701</v>
      </c>
      <c r="Q529" s="13">
        <f t="shared" si="108"/>
        <v>1.2826365797591028</v>
      </c>
      <c r="R529" s="13">
        <f t="shared" si="111"/>
        <v>6.7035285938908045</v>
      </c>
      <c r="S529" s="13">
        <f t="shared" si="112"/>
        <v>0</v>
      </c>
    </row>
    <row r="530" spans="9:19" ht="12.75">
      <c r="I530" s="2">
        <f t="shared" si="110"/>
        <v>7065</v>
      </c>
      <c r="J530" s="13">
        <f t="shared" si="109"/>
        <v>-4.459777057489317</v>
      </c>
      <c r="K530" s="10">
        <f>MAX(D$8,K529+J529*I$44/VLOOKUP(K529,E$47:G$254,3,TRUE))</f>
        <v>253.70791827058446</v>
      </c>
      <c r="L530" s="13">
        <f t="shared" si="104"/>
        <v>11.17265495785627</v>
      </c>
      <c r="M530" s="10">
        <f t="shared" si="105"/>
        <v>-2.716233931032619</v>
      </c>
      <c r="N530" s="10">
        <f aca="true" t="shared" si="113" ref="N530:N593">N529+M529*I$44/VLOOKUP(N529,A$47:C$254,3,TRUE)</f>
        <v>229.12807736330066</v>
      </c>
      <c r="O530" s="13">
        <f t="shared" si="106"/>
        <v>-0.27798933701922124</v>
      </c>
      <c r="P530" s="13">
        <f t="shared" si="107"/>
        <v>5.428078918021529</v>
      </c>
      <c r="Q530" s="13">
        <f t="shared" si="108"/>
        <v>1.2847989823454244</v>
      </c>
      <c r="R530" s="13">
        <f t="shared" si="111"/>
        <v>6.712877900366953</v>
      </c>
      <c r="S530" s="13">
        <f t="shared" si="112"/>
        <v>0</v>
      </c>
    </row>
    <row r="531" spans="9:19" ht="12.75">
      <c r="I531" s="2">
        <f t="shared" si="110"/>
        <v>7080</v>
      </c>
      <c r="J531" s="13">
        <f t="shared" si="109"/>
        <v>-4.461318321002759</v>
      </c>
      <c r="K531" s="10">
        <f>MAX(D$8,K530+J530*I$44/VLOOKUP(K530,E$47:G$254,3,TRUE))</f>
        <v>253.6383940540716</v>
      </c>
      <c r="L531" s="13">
        <f t="shared" si="104"/>
        <v>11.183543237199713</v>
      </c>
      <c r="M531" s="10">
        <f t="shared" si="105"/>
        <v>-2.7053456516891767</v>
      </c>
      <c r="N531" s="10">
        <f t="shared" si="113"/>
        <v>229.03459893223223</v>
      </c>
      <c r="O531" s="13">
        <f t="shared" si="106"/>
        <v>-0.2780968660514418</v>
      </c>
      <c r="P531" s="13">
        <f t="shared" si="107"/>
        <v>5.435262694826443</v>
      </c>
      <c r="Q531" s="13">
        <f t="shared" si="108"/>
        <v>1.2869622213705099</v>
      </c>
      <c r="R531" s="13">
        <f t="shared" si="111"/>
        <v>6.722224916196954</v>
      </c>
      <c r="S531" s="13">
        <f t="shared" si="112"/>
        <v>0</v>
      </c>
    </row>
    <row r="532" spans="9:19" ht="12.75">
      <c r="I532" s="2">
        <f t="shared" si="110"/>
        <v>7095</v>
      </c>
      <c r="J532" s="13">
        <f t="shared" si="109"/>
        <v>-4.462681014957946</v>
      </c>
      <c r="K532" s="10">
        <f>MAX(D$8,K531+J531*I$44/VLOOKUP(K531,E$47:G$254,3,TRUE))</f>
        <v>253.56884581054197</v>
      </c>
      <c r="L532" s="13">
        <f t="shared" si="104"/>
        <v>11.19425026922263</v>
      </c>
      <c r="M532" s="10">
        <f t="shared" si="105"/>
        <v>-2.9168608418884805</v>
      </c>
      <c r="N532" s="10">
        <f t="shared" si="113"/>
        <v>228.9414952182522</v>
      </c>
      <c r="O532" s="13">
        <f t="shared" si="106"/>
        <v>-0.27819297411849675</v>
      </c>
      <c r="P532" s="13">
        <f t="shared" si="107"/>
        <v>5.4424430462708715</v>
      </c>
      <c r="Q532" s="13">
        <f t="shared" si="108"/>
        <v>1.2891262079938124</v>
      </c>
      <c r="R532" s="13">
        <f t="shared" si="111"/>
        <v>6.731569254264684</v>
      </c>
      <c r="S532" s="13">
        <f t="shared" si="112"/>
        <v>0</v>
      </c>
    </row>
    <row r="533" spans="9:19" ht="12.75">
      <c r="I533" s="2">
        <f t="shared" si="110"/>
        <v>7110</v>
      </c>
      <c r="J533" s="13">
        <f t="shared" si="109"/>
        <v>-4.467345850880059</v>
      </c>
      <c r="K533" s="10">
        <f>MAX(D$8,K532+J532*I$44/VLOOKUP(K532,E$47:G$254,3,TRUE))</f>
        <v>253.4992763237465</v>
      </c>
      <c r="L533" s="13">
        <f t="shared" si="104"/>
        <v>11.208256388904154</v>
      </c>
      <c r="M533" s="10">
        <f t="shared" si="105"/>
        <v>-2.902854722206957</v>
      </c>
      <c r="N533" s="10">
        <f t="shared" si="113"/>
        <v>228.84111226815736</v>
      </c>
      <c r="O533" s="13">
        <f t="shared" si="106"/>
        <v>-0.27827794718189125</v>
      </c>
      <c r="P533" s="13">
        <f t="shared" si="107"/>
        <v>5.449619682424894</v>
      </c>
      <c r="Q533" s="13">
        <f t="shared" si="108"/>
        <v>1.2912908555992015</v>
      </c>
      <c r="R533" s="13">
        <f t="shared" si="111"/>
        <v>6.740910538024095</v>
      </c>
      <c r="S533" s="13">
        <f t="shared" si="112"/>
        <v>0</v>
      </c>
    </row>
    <row r="534" spans="9:19" ht="12.75">
      <c r="I534" s="2">
        <f t="shared" si="110"/>
        <v>7125</v>
      </c>
      <c r="J534" s="13">
        <f t="shared" si="109"/>
        <v>-4.471754684337261</v>
      </c>
      <c r="K534" s="10">
        <f>MAX(D$8,K533+J533*I$44/VLOOKUP(K533,E$47:G$254,3,TRUE))</f>
        <v>253.4296341160373</v>
      </c>
      <c r="L534" s="13">
        <f t="shared" si="104"/>
        <v>11.222010355128692</v>
      </c>
      <c r="M534" s="10">
        <f t="shared" si="105"/>
        <v>-2.889100755982419</v>
      </c>
      <c r="N534" s="10">
        <f t="shared" si="113"/>
        <v>228.74121133475418</v>
      </c>
      <c r="O534" s="13">
        <f t="shared" si="106"/>
        <v>-0.2785688308367753</v>
      </c>
      <c r="P534" s="13">
        <f t="shared" si="107"/>
        <v>5.456797904882901</v>
      </c>
      <c r="Q534" s="13">
        <f t="shared" si="108"/>
        <v>1.2934577659085291</v>
      </c>
      <c r="R534" s="13">
        <f t="shared" si="111"/>
        <v>6.7502556707914305</v>
      </c>
      <c r="S534" s="13">
        <f t="shared" si="112"/>
        <v>0</v>
      </c>
    </row>
    <row r="535" spans="9:19" ht="12.75">
      <c r="I535" s="2">
        <f t="shared" si="110"/>
        <v>7140</v>
      </c>
      <c r="J535" s="13">
        <f t="shared" si="109"/>
        <v>-4.47591382411023</v>
      </c>
      <c r="K535" s="10">
        <f>MAX(D$8,K534+J534*I$44/VLOOKUP(K534,E$47:G$254,3,TRUE))</f>
        <v>253.35992317827998</v>
      </c>
      <c r="L535" s="13">
        <f t="shared" si="104"/>
        <v>11.235517926376378</v>
      </c>
      <c r="M535" s="10">
        <f t="shared" si="105"/>
        <v>-2.8755931847347327</v>
      </c>
      <c r="N535" s="10">
        <f t="shared" si="113"/>
        <v>228.64178374025195</v>
      </c>
      <c r="O535" s="13">
        <f t="shared" si="106"/>
        <v>-0.27884375102928516</v>
      </c>
      <c r="P535" s="13">
        <f t="shared" si="107"/>
        <v>5.463977287519736</v>
      </c>
      <c r="Q535" s="13">
        <f t="shared" si="108"/>
        <v>1.2956268147464118</v>
      </c>
      <c r="R535" s="13">
        <f t="shared" si="111"/>
        <v>6.759604102266148</v>
      </c>
      <c r="S535" s="13">
        <f t="shared" si="112"/>
        <v>0</v>
      </c>
    </row>
    <row r="536" spans="9:19" ht="12.75">
      <c r="I536" s="2">
        <f t="shared" si="110"/>
        <v>7155</v>
      </c>
      <c r="J536" s="13">
        <f t="shared" si="109"/>
        <v>-4.479829429661536</v>
      </c>
      <c r="K536" s="10">
        <f>MAX(D$8,K535+J535*I$44/VLOOKUP(K535,E$47:G$254,3,TRUE))</f>
        <v>253.29014740299147</v>
      </c>
      <c r="L536" s="13">
        <f t="shared" si="104"/>
        <v>11.248784726343178</v>
      </c>
      <c r="M536" s="10">
        <f t="shared" si="105"/>
        <v>-2.8623263847679326</v>
      </c>
      <c r="N536" s="10">
        <f t="shared" si="113"/>
        <v>228.54282100503647</v>
      </c>
      <c r="O536" s="13">
        <f t="shared" si="106"/>
        <v>-0.2791031011540781</v>
      </c>
      <c r="P536" s="13">
        <f t="shared" si="107"/>
        <v>5.471157415684066</v>
      </c>
      <c r="Q536" s="13">
        <f t="shared" si="108"/>
        <v>1.297797880997576</v>
      </c>
      <c r="R536" s="13">
        <f t="shared" si="111"/>
        <v>6.768955296681642</v>
      </c>
      <c r="S536" s="13">
        <f t="shared" si="112"/>
        <v>0</v>
      </c>
    </row>
    <row r="537" spans="9:19" ht="12.75">
      <c r="I537" s="2">
        <f t="shared" si="110"/>
        <v>7170</v>
      </c>
      <c r="J537" s="13">
        <f t="shared" si="109"/>
        <v>-4.483507514654267</v>
      </c>
      <c r="K537" s="10">
        <f>MAX(D$8,K536+J536*I$44/VLOOKUP(K536,E$47:G$254,3,TRUE))</f>
        <v>253.22031058666778</v>
      </c>
      <c r="L537" s="13">
        <f t="shared" si="104"/>
        <v>11.261816247107427</v>
      </c>
      <c r="M537" s="10">
        <f t="shared" si="105"/>
        <v>-2.8492948640036833</v>
      </c>
      <c r="N537" s="10">
        <f t="shared" si="113"/>
        <v>228.44431484303144</v>
      </c>
      <c r="O537" s="13">
        <f t="shared" si="106"/>
        <v>-0.27934726529474574</v>
      </c>
      <c r="P537" s="13">
        <f t="shared" si="107"/>
        <v>5.478337885918732</v>
      </c>
      <c r="Q537" s="13">
        <f t="shared" si="108"/>
        <v>1.2999708465344286</v>
      </c>
      <c r="R537" s="13">
        <f t="shared" si="111"/>
        <v>6.77830873245316</v>
      </c>
      <c r="S537" s="13">
        <f t="shared" si="112"/>
        <v>0</v>
      </c>
    </row>
    <row r="538" spans="9:19" ht="12.75">
      <c r="I538" s="2">
        <f t="shared" si="110"/>
        <v>7185</v>
      </c>
      <c r="J538" s="13">
        <f t="shared" si="109"/>
        <v>-4.4869539503878535</v>
      </c>
      <c r="K538" s="10">
        <f>MAX(D$8,K537+J537*I$44/VLOOKUP(K537,E$47:G$254,3,TRUE))</f>
        <v>253.150416432057</v>
      </c>
      <c r="L538" s="13">
        <f t="shared" si="104"/>
        <v>11.274617852221873</v>
      </c>
      <c r="M538" s="10">
        <f t="shared" si="105"/>
        <v>-2.836493258889238</v>
      </c>
      <c r="N538" s="10">
        <f t="shared" si="113"/>
        <v>228.34625715716888</v>
      </c>
      <c r="O538" s="13">
        <f t="shared" si="106"/>
        <v>-0.2795766184431159</v>
      </c>
      <c r="P538" s="13">
        <f t="shared" si="107"/>
        <v>5.485518305687685</v>
      </c>
      <c r="Q538" s="13">
        <f t="shared" si="108"/>
        <v>1.3021455961463344</v>
      </c>
      <c r="R538" s="13">
        <f t="shared" si="111"/>
        <v>6.787663901834019</v>
      </c>
      <c r="S538" s="13">
        <f t="shared" si="112"/>
        <v>0</v>
      </c>
    </row>
    <row r="539" spans="9:19" ht="12.75">
      <c r="I539" s="2">
        <f t="shared" si="110"/>
        <v>7200</v>
      </c>
      <c r="J539" s="13">
        <f t="shared" si="109"/>
        <v>-4.49017446915298</v>
      </c>
      <c r="K539" s="10">
        <f>MAX(D$8,K538+J538*I$44/VLOOKUP(K538,E$47:G$254,3,TRUE))</f>
        <v>253.08046855037847</v>
      </c>
      <c r="L539" s="13">
        <f t="shared" si="104"/>
        <v>11.287194779732927</v>
      </c>
      <c r="M539" s="10">
        <f t="shared" si="105"/>
        <v>-2.823916331378184</v>
      </c>
      <c r="N539" s="10">
        <f t="shared" si="113"/>
        <v>228.24864003496603</v>
      </c>
      <c r="O539" s="13">
        <f t="shared" si="106"/>
        <v>-0.27979152671412066</v>
      </c>
      <c r="P539" s="13">
        <f t="shared" si="107"/>
        <v>5.492698293109381</v>
      </c>
      <c r="Q539" s="13">
        <f t="shared" si="108"/>
        <v>1.3043220174705654</v>
      </c>
      <c r="R539" s="13">
        <f t="shared" si="111"/>
        <v>6.7970203105799465</v>
      </c>
      <c r="S539" s="13">
        <f t="shared" si="112"/>
        <v>0</v>
      </c>
    </row>
    <row r="540" spans="9:19" ht="12.75">
      <c r="I540" s="2">
        <f t="shared" si="110"/>
        <v>7215</v>
      </c>
      <c r="J540" s="13">
        <f t="shared" si="109"/>
        <v>-4.4931746675077475</v>
      </c>
      <c r="K540" s="10">
        <f>MAX(D$8,K539+J539*I$44/VLOOKUP(K539,E$47:G$254,3,TRUE))</f>
        <v>253.0104704634899</v>
      </c>
      <c r="L540" s="13">
        <f t="shared" si="104"/>
        <v>11.299552145129054</v>
      </c>
      <c r="M540" s="10">
        <f t="shared" si="105"/>
        <v>-2.811558965982057</v>
      </c>
      <c r="N540" s="10">
        <f t="shared" si="113"/>
        <v>228.15145574420598</v>
      </c>
      <c r="O540" s="13">
        <f t="shared" si="106"/>
        <v>-0.27999234755429825</v>
      </c>
      <c r="P540" s="13">
        <f t="shared" si="107"/>
        <v>5.499877476696434</v>
      </c>
      <c r="Q540" s="13">
        <f t="shared" si="108"/>
        <v>1.3065000009248726</v>
      </c>
      <c r="R540" s="13">
        <f t="shared" si="111"/>
        <v>6.806377477621306</v>
      </c>
      <c r="S540" s="13">
        <f t="shared" si="112"/>
        <v>0</v>
      </c>
    </row>
    <row r="541" spans="9:19" ht="12.75">
      <c r="I541" s="2">
        <f t="shared" si="110"/>
        <v>7230</v>
      </c>
      <c r="J541" s="13">
        <f t="shared" si="109"/>
        <v>-4.495960009476601</v>
      </c>
      <c r="K541" s="10">
        <f>MAX(D$8,K540+J540*I$44/VLOOKUP(K540,E$47:G$254,3,TRUE))</f>
        <v>252.9404256060033</v>
      </c>
      <c r="L541" s="13">
        <f t="shared" si="104"/>
        <v>11.311694944219694</v>
      </c>
      <c r="M541" s="10">
        <f t="shared" si="105"/>
        <v>-2.799416166891417</v>
      </c>
      <c r="N541" s="10">
        <f t="shared" si="113"/>
        <v>228.05469672871996</v>
      </c>
      <c r="O541" s="13">
        <f t="shared" si="106"/>
        <v>-0.2801794299464291</v>
      </c>
      <c r="P541" s="13">
        <f t="shared" si="107"/>
        <v>5.507055495101445</v>
      </c>
      <c r="Q541" s="13">
        <f t="shared" si="108"/>
        <v>1.3086794396416477</v>
      </c>
      <c r="R541" s="13">
        <f t="shared" si="111"/>
        <v>6.815734934743093</v>
      </c>
      <c r="S541" s="13">
        <f t="shared" si="112"/>
        <v>0</v>
      </c>
    </row>
    <row r="542" spans="9:19" ht="12.75">
      <c r="I542" s="2">
        <f t="shared" si="110"/>
        <v>7245</v>
      </c>
      <c r="J542" s="13">
        <f t="shared" si="109"/>
        <v>-4.498535829674122</v>
      </c>
      <c r="K542" s="10">
        <f>MAX(D$8,K541+J541*I$44/VLOOKUP(K541,E$47:G$254,3,TRUE))</f>
        <v>252.8703373273511</v>
      </c>
      <c r="L542" s="13">
        <f t="shared" si="104"/>
        <v>11.323628055946592</v>
      </c>
      <c r="M542" s="10">
        <f t="shared" si="105"/>
        <v>-3.0097052773867414</v>
      </c>
      <c r="N542" s="10">
        <f t="shared" si="113"/>
        <v>227.9583556042686</v>
      </c>
      <c r="O542" s="13">
        <f t="shared" si="106"/>
        <v>-0.28035311460871526</v>
      </c>
      <c r="P542" s="13">
        <f t="shared" si="107"/>
        <v>5.514231996868835</v>
      </c>
      <c r="Q542" s="13">
        <f t="shared" si="108"/>
        <v>1.3108602294036351</v>
      </c>
      <c r="R542" s="13">
        <f t="shared" si="111"/>
        <v>6.825092226272471</v>
      </c>
      <c r="S542" s="13">
        <f t="shared" si="112"/>
        <v>0</v>
      </c>
    </row>
    <row r="543" spans="9:19" ht="12.75">
      <c r="I543" s="2">
        <f t="shared" si="110"/>
        <v>7260</v>
      </c>
      <c r="J543" s="13">
        <f t="shared" si="109"/>
        <v>-4.504383570731273</v>
      </c>
      <c r="K543" s="10">
        <f>MAX(D$8,K542+J542*I$44/VLOOKUP(K542,E$47:G$254,3,TRUE))</f>
        <v>252.80020889380356</v>
      </c>
      <c r="L543" s="13">
        <f t="shared" si="104"/>
        <v>11.338832479504994</v>
      </c>
      <c r="M543" s="10">
        <f t="shared" si="105"/>
        <v>-2.99450085382834</v>
      </c>
      <c r="N543" s="10">
        <f t="shared" si="113"/>
        <v>227.85477743889257</v>
      </c>
      <c r="O543" s="13">
        <f t="shared" si="106"/>
        <v>-0.2805137341902082</v>
      </c>
      <c r="P543" s="13">
        <f t="shared" si="107"/>
        <v>5.521406640192556</v>
      </c>
      <c r="Q543" s="13">
        <f t="shared" si="108"/>
        <v>1.3130422685811656</v>
      </c>
      <c r="R543" s="13">
        <f t="shared" si="111"/>
        <v>6.834448908773721</v>
      </c>
      <c r="S543" s="13">
        <f t="shared" si="112"/>
        <v>0</v>
      </c>
    </row>
    <row r="544" spans="9:19" ht="12.75">
      <c r="I544" s="2">
        <f t="shared" si="110"/>
        <v>7275</v>
      </c>
      <c r="J544" s="13">
        <f t="shared" si="109"/>
        <v>-4.509945848238166</v>
      </c>
      <c r="K544" s="10">
        <f>MAX(D$8,K543+J543*I$44/VLOOKUP(K543,E$47:G$254,3,TRUE))</f>
        <v>252.72998929883468</v>
      </c>
      <c r="L544" s="13">
        <f t="shared" si="104"/>
        <v>11.353757622424414</v>
      </c>
      <c r="M544" s="10">
        <f t="shared" si="105"/>
        <v>-2.97957571090892</v>
      </c>
      <c r="N544" s="10">
        <f t="shared" si="113"/>
        <v>227.75172252950097</v>
      </c>
      <c r="O544" s="13">
        <f t="shared" si="106"/>
        <v>-0.280878379875503</v>
      </c>
      <c r="P544" s="13">
        <f t="shared" si="107"/>
        <v>5.528584629949069</v>
      </c>
      <c r="Q544" s="13">
        <f t="shared" si="108"/>
        <v>1.315227144237179</v>
      </c>
      <c r="R544" s="13">
        <f t="shared" si="111"/>
        <v>6.843811774186248</v>
      </c>
      <c r="S544" s="13">
        <f t="shared" si="112"/>
        <v>0</v>
      </c>
    </row>
    <row r="545" spans="9:19" ht="12.75">
      <c r="I545" s="2">
        <f t="shared" si="110"/>
        <v>7290</v>
      </c>
      <c r="J545" s="13">
        <f t="shared" si="109"/>
        <v>-4.515229666562048</v>
      </c>
      <c r="K545" s="10">
        <f>MAX(D$8,K544+J544*I$44/VLOOKUP(K544,E$47:G$254,3,TRUE))</f>
        <v>252.6596829925839</v>
      </c>
      <c r="L545" s="13">
        <f t="shared" si="104"/>
        <v>11.368409876297804</v>
      </c>
      <c r="M545" s="10">
        <f t="shared" si="105"/>
        <v>-2.96492345703553</v>
      </c>
      <c r="N545" s="10">
        <f t="shared" si="113"/>
        <v>227.64918126472872</v>
      </c>
      <c r="O545" s="13">
        <f t="shared" si="106"/>
        <v>-0.2812252250031406</v>
      </c>
      <c r="P545" s="13">
        <f t="shared" si="107"/>
        <v>5.535765491829722</v>
      </c>
      <c r="Q545" s="13">
        <f t="shared" si="108"/>
        <v>1.317414717906034</v>
      </c>
      <c r="R545" s="13">
        <f t="shared" si="111"/>
        <v>6.853180209735756</v>
      </c>
      <c r="S545" s="13">
        <f t="shared" si="112"/>
        <v>0</v>
      </c>
    </row>
    <row r="546" spans="9:19" ht="12.75">
      <c r="I546" s="2">
        <f t="shared" si="110"/>
        <v>7305</v>
      </c>
      <c r="J546" s="13">
        <f t="shared" si="109"/>
        <v>-4.520241864403836</v>
      </c>
      <c r="K546" s="10">
        <f>MAX(D$8,K545+J545*I$44/VLOOKUP(K545,E$47:G$254,3,TRUE))</f>
        <v>252.58929431599833</v>
      </c>
      <c r="L546" s="13">
        <f t="shared" si="104"/>
        <v>11.382795483101232</v>
      </c>
      <c r="M546" s="10">
        <f t="shared" si="105"/>
        <v>-2.9505378502321022</v>
      </c>
      <c r="N546" s="10">
        <f t="shared" si="113"/>
        <v>227.54714425317562</v>
      </c>
      <c r="O546" s="13">
        <f t="shared" si="106"/>
        <v>-0.28155470634226276</v>
      </c>
      <c r="P546" s="13">
        <f t="shared" si="107"/>
        <v>5.5429487641778</v>
      </c>
      <c r="Q546" s="13">
        <f t="shared" si="108"/>
        <v>1.3196048545195957</v>
      </c>
      <c r="R546" s="13">
        <f t="shared" si="111"/>
        <v>6.862553618697396</v>
      </c>
      <c r="S546" s="13">
        <f t="shared" si="112"/>
        <v>0</v>
      </c>
    </row>
    <row r="547" spans="9:19" ht="12.75">
      <c r="I547" s="2">
        <f t="shared" si="110"/>
        <v>7320</v>
      </c>
      <c r="J547" s="13">
        <f t="shared" si="109"/>
        <v>-4.52498911870019</v>
      </c>
      <c r="K547" s="10">
        <f>MAX(D$8,K546+J546*I$44/VLOOKUP(K546,E$47:G$254,3,TRUE))</f>
        <v>252.5188275034155</v>
      </c>
      <c r="L547" s="13">
        <f t="shared" si="104"/>
        <v>11.396920538708262</v>
      </c>
      <c r="M547" s="10">
        <f t="shared" si="105"/>
        <v>-2.936412794625072</v>
      </c>
      <c r="N547" s="10">
        <f t="shared" si="113"/>
        <v>227.44560231825733</v>
      </c>
      <c r="O547" s="13">
        <f t="shared" si="106"/>
        <v>-0.28186725033128823</v>
      </c>
      <c r="P547" s="13">
        <f t="shared" si="107"/>
        <v>5.550133997681195</v>
      </c>
      <c r="Q547" s="13">
        <f t="shared" si="108"/>
        <v>1.3217974223268767</v>
      </c>
      <c r="R547" s="13">
        <f t="shared" si="111"/>
        <v>6.871931420008072</v>
      </c>
      <c r="S547" s="13">
        <f t="shared" si="112"/>
        <v>0</v>
      </c>
    </row>
    <row r="548" spans="9:19" ht="12.75">
      <c r="I548" s="2">
        <f t="shared" si="110"/>
        <v>7335</v>
      </c>
      <c r="J548" s="13">
        <f t="shared" si="109"/>
        <v>-4.529477948433814</v>
      </c>
      <c r="K548" s="10">
        <f>MAX(D$8,K547+J547*I$44/VLOOKUP(K547,E$47:G$254,3,TRUE))</f>
        <v>252.44828668508504</v>
      </c>
      <c r="L548" s="13">
        <f t="shared" si="104"/>
        <v>11.410790996321689</v>
      </c>
      <c r="M548" s="10">
        <f t="shared" si="105"/>
        <v>-2.9225423370116452</v>
      </c>
      <c r="N548" s="10">
        <f t="shared" si="113"/>
        <v>227.34454649317732</v>
      </c>
      <c r="O548" s="13">
        <f t="shared" si="106"/>
        <v>-0.28216327332188484</v>
      </c>
      <c r="P548" s="13">
        <f t="shared" si="107"/>
        <v>5.5573207550723</v>
      </c>
      <c r="Q548" s="13">
        <f t="shared" si="108"/>
        <v>1.3239922928155747</v>
      </c>
      <c r="R548" s="13">
        <f t="shared" si="111"/>
        <v>6.881313047887875</v>
      </c>
      <c r="S548" s="13">
        <f t="shared" si="112"/>
        <v>0</v>
      </c>
    </row>
    <row r="549" spans="9:19" ht="12.75">
      <c r="I549" s="2">
        <f t="shared" si="110"/>
        <v>7350</v>
      </c>
      <c r="J549" s="13">
        <f t="shared" si="109"/>
        <v>-4.533714718354242</v>
      </c>
      <c r="K549" s="10">
        <f>MAX(D$8,K548+J548*I$44/VLOOKUP(K548,E$47:G$254,3,TRUE))</f>
        <v>252.37767588963098</v>
      </c>
      <c r="L549" s="13">
        <f t="shared" si="104"/>
        <v>11.424412669824616</v>
      </c>
      <c r="M549" s="10">
        <f t="shared" si="105"/>
        <v>-2.9089206635087184</v>
      </c>
      <c r="N549" s="10">
        <f t="shared" si="113"/>
        <v>227.24396801601682</v>
      </c>
      <c r="O549" s="13">
        <f t="shared" si="106"/>
        <v>-0.28244318181623385</v>
      </c>
      <c r="P549" s="13">
        <f t="shared" si="107"/>
        <v>5.564508610834918</v>
      </c>
      <c r="Q549" s="13">
        <f t="shared" si="108"/>
        <v>1.3261893406354561</v>
      </c>
      <c r="R549" s="13">
        <f t="shared" si="111"/>
        <v>6.890697951470374</v>
      </c>
      <c r="S549" s="13">
        <f t="shared" si="112"/>
        <v>0</v>
      </c>
    </row>
    <row r="550" spans="9:19" ht="12.75">
      <c r="I550" s="2">
        <f t="shared" si="110"/>
        <v>7365</v>
      </c>
      <c r="J550" s="13">
        <f t="shared" si="109"/>
        <v>-4.537705642611126</v>
      </c>
      <c r="K550" s="10">
        <f>MAX(D$8,K549+J549*I$44/VLOOKUP(K549,E$47:G$254,3,TRUE))</f>
        <v>252.30699904645627</v>
      </c>
      <c r="L550" s="13">
        <f t="shared" si="104"/>
        <v>11.437791237052734</v>
      </c>
      <c r="M550" s="10">
        <f t="shared" si="105"/>
        <v>-2.8955420962806</v>
      </c>
      <c r="N550" s="10">
        <f t="shared" si="113"/>
        <v>227.14385832494025</v>
      </c>
      <c r="O550" s="13">
        <f t="shared" si="106"/>
        <v>-0.2827073726988374</v>
      </c>
      <c r="P550" s="13">
        <f t="shared" si="107"/>
        <v>5.571697150918065</v>
      </c>
      <c r="Q550" s="13">
        <f t="shared" si="108"/>
        <v>1.3283884435235425</v>
      </c>
      <c r="R550" s="13">
        <f t="shared" si="111"/>
        <v>6.900085594441608</v>
      </c>
      <c r="S550" s="13">
        <f t="shared" si="112"/>
        <v>0</v>
      </c>
    </row>
    <row r="551" spans="9:19" ht="12.75">
      <c r="I551" s="2">
        <f t="shared" si="110"/>
        <v>7380</v>
      </c>
      <c r="J551" s="13">
        <f t="shared" si="109"/>
        <v>-4.541456788302104</v>
      </c>
      <c r="K551" s="10">
        <f>MAX(D$8,K550+J550*I$44/VLOOKUP(K550,E$47:G$254,3,TRUE))</f>
        <v>252.2362599880904</v>
      </c>
      <c r="L551" s="13">
        <f t="shared" si="104"/>
        <v>11.45093224298966</v>
      </c>
      <c r="M551" s="10">
        <f t="shared" si="105"/>
        <v>-2.8824010903436736</v>
      </c>
      <c r="N551" s="10">
        <f t="shared" si="113"/>
        <v>227.04420905351316</v>
      </c>
      <c r="O551" s="13">
        <f t="shared" si="106"/>
        <v>-0.28295623346343746</v>
      </c>
      <c r="P551" s="13">
        <f t="shared" si="107"/>
        <v>5.578885972456494</v>
      </c>
      <c r="Q551" s="13">
        <f t="shared" si="108"/>
        <v>1.3305894822310627</v>
      </c>
      <c r="R551" s="13">
        <f t="shared" si="111"/>
        <v>6.9094754546875565</v>
      </c>
      <c r="S551" s="13">
        <f t="shared" si="112"/>
        <v>0</v>
      </c>
    </row>
    <row r="552" spans="9:19" ht="12.75">
      <c r="I552" s="2">
        <f t="shared" si="110"/>
        <v>7395</v>
      </c>
      <c r="J552" s="13">
        <f t="shared" si="109"/>
        <v>-4.5449740789372415</v>
      </c>
      <c r="K552" s="10">
        <f>MAX(D$8,K551+J551*I$44/VLOOKUP(K551,E$47:G$254,3,TRUE))</f>
        <v>252.1654624524819</v>
      </c>
      <c r="L552" s="13">
        <f t="shared" si="104"/>
        <v>11.463841102887162</v>
      </c>
      <c r="M552" s="10">
        <f t="shared" si="105"/>
        <v>-3.091714452668393</v>
      </c>
      <c r="N552" s="10">
        <f t="shared" si="113"/>
        <v>226.94501202613014</v>
      </c>
      <c r="O552" s="13">
        <f t="shared" si="106"/>
        <v>-0.2831901424340231</v>
      </c>
      <c r="P552" s="13">
        <f t="shared" si="107"/>
        <v>5.586074683497797</v>
      </c>
      <c r="Q552" s="13">
        <f t="shared" si="108"/>
        <v>1.3327923404521238</v>
      </c>
      <c r="R552" s="13">
        <f t="shared" si="111"/>
        <v>6.918867023949921</v>
      </c>
      <c r="S552" s="13">
        <f t="shared" si="112"/>
        <v>0</v>
      </c>
    </row>
    <row r="553" spans="9:19" ht="12.75">
      <c r="I553" s="2">
        <f t="shared" si="110"/>
        <v>7410</v>
      </c>
      <c r="J553" s="13">
        <f t="shared" si="109"/>
        <v>-4.551739532198038</v>
      </c>
      <c r="K553" s="10">
        <f>MAX(D$8,K552+J552*I$44/VLOOKUP(K552,E$47:G$254,3,TRUE))</f>
        <v>252.0946100852366</v>
      </c>
      <c r="L553" s="13">
        <f t="shared" si="104"/>
        <v>11.479999339688062</v>
      </c>
      <c r="M553" s="10">
        <f t="shared" si="105"/>
        <v>-3.0755562158674934</v>
      </c>
      <c r="N553" s="10">
        <f t="shared" si="113"/>
        <v>226.83861153792287</v>
      </c>
      <c r="O553" s="13">
        <f t="shared" si="106"/>
        <v>-0.28340946898117636</v>
      </c>
      <c r="P553" s="13">
        <f t="shared" si="107"/>
        <v>5.593262902735959</v>
      </c>
      <c r="Q553" s="13">
        <f t="shared" si="108"/>
        <v>1.3349969047540653</v>
      </c>
      <c r="R553" s="13">
        <f t="shared" si="111"/>
        <v>6.928259807490024</v>
      </c>
      <c r="S553" s="13">
        <f t="shared" si="112"/>
        <v>0</v>
      </c>
    </row>
    <row r="554" spans="9:19" ht="12.75">
      <c r="I554" s="2">
        <f t="shared" si="110"/>
        <v>7425</v>
      </c>
      <c r="J554" s="13">
        <f t="shared" si="109"/>
        <v>-4.558196371502751</v>
      </c>
      <c r="K554" s="10">
        <f>MAX(D$8,K553+J553*I$44/VLOOKUP(K553,E$47:G$254,3,TRUE))</f>
        <v>252.02365225019972</v>
      </c>
      <c r="L554" s="13">
        <f t="shared" si="104"/>
        <v>11.495856872401681</v>
      </c>
      <c r="M554" s="10">
        <f t="shared" si="105"/>
        <v>-3.059698683153874</v>
      </c>
      <c r="N554" s="10">
        <f t="shared" si="113"/>
        <v>226.73276713091602</v>
      </c>
      <c r="O554" s="13">
        <f t="shared" si="106"/>
        <v>-0.2838313401475716</v>
      </c>
      <c r="P554" s="13">
        <f t="shared" si="107"/>
        <v>5.600455750223164</v>
      </c>
      <c r="Q554" s="13">
        <f t="shared" si="108"/>
        <v>1.3372047506757663</v>
      </c>
      <c r="R554" s="13">
        <f t="shared" si="111"/>
        <v>6.9376605008989305</v>
      </c>
      <c r="S554" s="13">
        <f t="shared" si="112"/>
        <v>0</v>
      </c>
    </row>
    <row r="555" spans="9:19" ht="12.75">
      <c r="I555" s="2">
        <f t="shared" si="110"/>
        <v>7440</v>
      </c>
      <c r="J555" s="13">
        <f t="shared" si="109"/>
        <v>-4.564352148044049</v>
      </c>
      <c r="K555" s="10">
        <f>MAX(D$8,K554+J554*I$44/VLOOKUP(K554,E$47:G$254,3,TRUE))</f>
        <v>251.9525937584062</v>
      </c>
      <c r="L555" s="13">
        <f t="shared" si="104"/>
        <v>11.51142059179259</v>
      </c>
      <c r="M555" s="10">
        <f t="shared" si="105"/>
        <v>-3.044134963762966</v>
      </c>
      <c r="N555" s="10">
        <f t="shared" si="113"/>
        <v>226.6274684564625</v>
      </c>
      <c r="O555" s="13">
        <f t="shared" si="106"/>
        <v>-0.28423396717403193</v>
      </c>
      <c r="P555" s="13">
        <f t="shared" si="107"/>
        <v>5.607652715226184</v>
      </c>
      <c r="Q555" s="13">
        <f t="shared" si="108"/>
        <v>1.3394157285223558</v>
      </c>
      <c r="R555" s="13">
        <f t="shared" si="111"/>
        <v>6.94706844374854</v>
      </c>
      <c r="S555" s="13">
        <f t="shared" si="112"/>
        <v>0</v>
      </c>
    </row>
    <row r="556" spans="9:19" ht="12.75">
      <c r="I556" s="2">
        <f t="shared" si="110"/>
        <v>7455</v>
      </c>
      <c r="J556" s="13">
        <f t="shared" si="109"/>
        <v>-4.570214234504471</v>
      </c>
      <c r="K556" s="10">
        <f>MAX(D$8,K555+J555*I$44/VLOOKUP(K555,E$47:G$254,3,TRUE))</f>
        <v>251.8814393031743</v>
      </c>
      <c r="L556" s="13">
        <f t="shared" si="104"/>
        <v>11.526697227325128</v>
      </c>
      <c r="M556" s="10">
        <f t="shared" si="105"/>
        <v>-3.0288583282304273</v>
      </c>
      <c r="N556" s="10">
        <f t="shared" si="113"/>
        <v>226.522705403059</v>
      </c>
      <c r="O556" s="13">
        <f t="shared" si="106"/>
        <v>-0.2846178209276786</v>
      </c>
      <c r="P556" s="13">
        <f t="shared" si="107"/>
        <v>5.6148533005589485</v>
      </c>
      <c r="Q556" s="13">
        <f t="shared" si="108"/>
        <v>1.3416296922617084</v>
      </c>
      <c r="R556" s="13">
        <f t="shared" si="111"/>
        <v>6.956482992820657</v>
      </c>
      <c r="S556" s="13">
        <f t="shared" si="112"/>
        <v>0</v>
      </c>
    </row>
    <row r="557" spans="9:19" ht="12.75">
      <c r="I557" s="2">
        <f t="shared" si="110"/>
        <v>7470</v>
      </c>
      <c r="J557" s="13">
        <f t="shared" si="109"/>
        <v>-4.575789829259388</v>
      </c>
      <c r="K557" s="10">
        <f>MAX(D$8,K556+J556*I$44/VLOOKUP(K556,E$47:G$254,3,TRUE))</f>
        <v>251.81019346288812</v>
      </c>
      <c r="L557" s="13">
        <f t="shared" si="104"/>
        <v>11.541693350951489</v>
      </c>
      <c r="M557" s="10">
        <f t="shared" si="105"/>
        <v>-3.0138622046040666</v>
      </c>
      <c r="N557" s="10">
        <f t="shared" si="113"/>
        <v>226.41846809079485</v>
      </c>
      <c r="O557" s="13">
        <f t="shared" si="106"/>
        <v>-0.2849833611446684</v>
      </c>
      <c r="P557" s="13">
        <f t="shared" si="107"/>
        <v>5.622057022254241</v>
      </c>
      <c r="Q557" s="13">
        <f t="shared" si="108"/>
        <v>1.34384649943786</v>
      </c>
      <c r="R557" s="13">
        <f t="shared" si="111"/>
        <v>6.965903521692101</v>
      </c>
      <c r="S557" s="13">
        <f t="shared" si="112"/>
        <v>0</v>
      </c>
    </row>
    <row r="558" spans="9:19" ht="12.75">
      <c r="I558" s="2">
        <f t="shared" si="110"/>
        <v>7485</v>
      </c>
      <c r="J558" s="13">
        <f t="shared" si="109"/>
        <v>-4.581085960481399</v>
      </c>
      <c r="K558" s="10">
        <f>MAX(D$8,K557+J557*I$44/VLOOKUP(K557,E$47:G$254,3,TRUE))</f>
        <v>251.73886070371523</v>
      </c>
      <c r="L558" s="13">
        <f t="shared" si="104"/>
        <v>11.556415380810911</v>
      </c>
      <c r="M558" s="10">
        <f t="shared" si="105"/>
        <v>-2.9991401747446442</v>
      </c>
      <c r="N558" s="10">
        <f t="shared" si="113"/>
        <v>226.31474686593123</v>
      </c>
      <c r="O558" s="13">
        <f t="shared" si="106"/>
        <v>-0.28533103669155935</v>
      </c>
      <c r="P558" s="13">
        <f t="shared" si="107"/>
        <v>5.629263409243055</v>
      </c>
      <c r="Q558" s="13">
        <f t="shared" si="108"/>
        <v>1.3460660110864562</v>
      </c>
      <c r="R558" s="13">
        <f t="shared" si="111"/>
        <v>6.975329420329512</v>
      </c>
      <c r="S558" s="13">
        <f t="shared" si="112"/>
        <v>0</v>
      </c>
    </row>
    <row r="559" spans="9:19" ht="12.75">
      <c r="I559" s="2">
        <f t="shared" si="110"/>
        <v>7500</v>
      </c>
      <c r="J559" s="13">
        <f t="shared" si="109"/>
        <v>-4.586109490148141</v>
      </c>
      <c r="K559" s="10">
        <f>MAX(D$8,K558+J558*I$44/VLOOKUP(K558,E$47:G$254,3,TRUE))</f>
        <v>251.66744538225973</v>
      </c>
      <c r="L559" s="13">
        <f aca="true" t="shared" si="114" ref="L559:L622">(K559-N559)/D$12</f>
        <v>11.57086958484178</v>
      </c>
      <c r="M559" s="10">
        <f t="shared" si="105"/>
        <v>-2.984685970713775</v>
      </c>
      <c r="N559" s="10">
        <f t="shared" si="113"/>
        <v>226.2115322956078</v>
      </c>
      <c r="O559" s="13">
        <f t="shared" si="106"/>
        <v>-0.285661285822016</v>
      </c>
      <c r="P559" s="13">
        <f t="shared" si="107"/>
        <v>5.636472003041442</v>
      </c>
      <c r="Q559" s="13">
        <f t="shared" si="108"/>
        <v>1.3482880916521967</v>
      </c>
      <c r="R559" s="13">
        <f t="shared" si="111"/>
        <v>6.984760094693639</v>
      </c>
      <c r="S559" s="13">
        <f t="shared" si="112"/>
        <v>0</v>
      </c>
    </row>
    <row r="560" spans="9:19" ht="12.75">
      <c r="I560" s="2">
        <f t="shared" si="110"/>
        <v>7515</v>
      </c>
      <c r="J560" s="13">
        <f t="shared" si="109"/>
        <v>-4.590867117956032</v>
      </c>
      <c r="K560" s="10">
        <f>MAX(D$8,K559+J559*I$44/VLOOKUP(K559,E$47:G$254,3,TRUE))</f>
        <v>251.59595174815323</v>
      </c>
      <c r="L560" s="13">
        <f t="shared" si="114"/>
        <v>11.585062084308916</v>
      </c>
      <c r="M560" s="10">
        <f t="shared" si="105"/>
        <v>-2.9704934712466393</v>
      </c>
      <c r="N560" s="10">
        <f t="shared" si="113"/>
        <v>226.1088151626736</v>
      </c>
      <c r="O560" s="13">
        <f t="shared" si="106"/>
        <v>-0.2859745364260107</v>
      </c>
      <c r="P560" s="13">
        <f t="shared" si="107"/>
        <v>5.643682357444664</v>
      </c>
      <c r="Q560" s="13">
        <f t="shared" si="108"/>
        <v>1.35051260890822</v>
      </c>
      <c r="R560" s="13">
        <f t="shared" si="111"/>
        <v>6.994194966352884</v>
      </c>
      <c r="S560" s="13">
        <f t="shared" si="112"/>
        <v>0</v>
      </c>
    </row>
    <row r="561" spans="9:19" ht="12.75">
      <c r="I561" s="2">
        <f t="shared" si="110"/>
        <v>7530</v>
      </c>
      <c r="J561" s="13">
        <f t="shared" si="109"/>
        <v>-4.595365385141985</v>
      </c>
      <c r="K561" s="10">
        <f>MAX(D$8,K560+J560*I$44/VLOOKUP(K560,E$47:G$254,3,TRUE))</f>
        <v>251.52438394658463</v>
      </c>
      <c r="L561" s="13">
        <f t="shared" si="114"/>
        <v>11.598998857247912</v>
      </c>
      <c r="M561" s="10">
        <f aca="true" t="shared" si="115" ref="M561:M624">L561-VLOOKUP(N561,A$47:C$254,2,TRUE)</f>
        <v>-2.9565566983076437</v>
      </c>
      <c r="N561" s="10">
        <f t="shared" si="113"/>
        <v>226.00658646063923</v>
      </c>
      <c r="O561" s="13">
        <f aca="true" t="shared" si="116" ref="O561:O624">(K561-K560)/(I561-I560)*60</f>
        <v>-0.286271206274364</v>
      </c>
      <c r="P561" s="13">
        <f t="shared" si="107"/>
        <v>5.650894038228538</v>
      </c>
      <c r="Q561" s="13">
        <f t="shared" si="108"/>
        <v>1.352739433877389</v>
      </c>
      <c r="R561" s="13">
        <f t="shared" si="111"/>
        <v>7.003633472105927</v>
      </c>
      <c r="S561" s="13">
        <f t="shared" si="112"/>
        <v>0</v>
      </c>
    </row>
    <row r="562" spans="9:19" ht="12.75">
      <c r="I562" s="2">
        <f t="shared" si="110"/>
        <v>7545</v>
      </c>
      <c r="J562" s="13">
        <f t="shared" si="109"/>
        <v>-4.599610678215304</v>
      </c>
      <c r="K562" s="10">
        <f>MAX(D$8,K561+J561*I$44/VLOOKUP(K561,E$47:G$254,3,TRUE))</f>
        <v>251.45274602077043</v>
      </c>
      <c r="L562" s="13">
        <f t="shared" si="114"/>
        <v>11.612685741828491</v>
      </c>
      <c r="M562" s="10">
        <f t="shared" si="115"/>
        <v>-3.1650920359492876</v>
      </c>
      <c r="N562" s="10">
        <f t="shared" si="113"/>
        <v>225.90483738874775</v>
      </c>
      <c r="O562" s="13">
        <f t="shared" si="116"/>
        <v>-0.286551703256805</v>
      </c>
      <c r="P562" s="13">
        <f t="shared" si="107"/>
        <v>5.658106622857759</v>
      </c>
      <c r="Q562" s="13">
        <f t="shared" si="108"/>
        <v>1.354968440755428</v>
      </c>
      <c r="R562" s="13">
        <f t="shared" si="111"/>
        <v>7.013075063613187</v>
      </c>
      <c r="S562" s="13">
        <f t="shared" si="112"/>
        <v>0</v>
      </c>
    </row>
    <row r="563" spans="9:19" ht="12.75">
      <c r="I563" s="2">
        <f t="shared" si="110"/>
        <v>7560</v>
      </c>
      <c r="J563" s="13">
        <f t="shared" si="109"/>
        <v>-4.607085466977971</v>
      </c>
      <c r="K563" s="10">
        <f>MAX(D$8,K562+J562*I$44/VLOOKUP(K562,E$47:G$254,3,TRUE))</f>
        <v>251.38104191436673</v>
      </c>
      <c r="L563" s="13">
        <f t="shared" si="114"/>
        <v>11.629604674014937</v>
      </c>
      <c r="M563" s="10">
        <f t="shared" si="115"/>
        <v>-3.1481731037628418</v>
      </c>
      <c r="N563" s="10">
        <f t="shared" si="113"/>
        <v>225.79591163153387</v>
      </c>
      <c r="O563" s="13">
        <f t="shared" si="116"/>
        <v>-0.28681642561480203</v>
      </c>
      <c r="P563" s="13">
        <f t="shared" si="107"/>
        <v>5.665319700201093</v>
      </c>
      <c r="Q563" s="13">
        <f t="shared" si="108"/>
        <v>1.357199506835873</v>
      </c>
      <c r="R563" s="13">
        <f t="shared" si="111"/>
        <v>7.022519207036966</v>
      </c>
      <c r="S563" s="13">
        <f t="shared" si="112"/>
        <v>0</v>
      </c>
    </row>
    <row r="564" spans="9:19" ht="12.75">
      <c r="I564" s="2">
        <f t="shared" si="110"/>
        <v>7575</v>
      </c>
      <c r="J564" s="13">
        <f t="shared" si="109"/>
        <v>-4.614233462909761</v>
      </c>
      <c r="K564" s="10">
        <f>MAX(D$8,K563+J563*I$44/VLOOKUP(K563,E$47:G$254,3,TRUE))</f>
        <v>251.30922128222068</v>
      </c>
      <c r="L564" s="13">
        <f t="shared" si="114"/>
        <v>11.646205976173329</v>
      </c>
      <c r="M564" s="10">
        <f t="shared" si="115"/>
        <v>-3.1315718016044496</v>
      </c>
      <c r="N564" s="10">
        <f t="shared" si="113"/>
        <v>225.68756813463935</v>
      </c>
      <c r="O564" s="13">
        <f t="shared" si="116"/>
        <v>-0.2872825285842282</v>
      </c>
      <c r="P564" s="13">
        <f aca="true" t="shared" si="117" ref="P564:P627">$D$16*($D$19*$D$21*$D$17+$D$20*$D$22*$D$18)*($D$7^4-$K564^4)</f>
        <v>5.6725383146604615</v>
      </c>
      <c r="Q564" s="13">
        <f aca="true" t="shared" si="118" ref="Q564:Q627">($D$7-$K564)*(1/$D$13+1/$D$14)</f>
        <v>1.3594341986031067</v>
      </c>
      <c r="R564" s="13">
        <f t="shared" si="111"/>
        <v>7.031972513263568</v>
      </c>
      <c r="S564" s="13">
        <f t="shared" si="112"/>
        <v>0</v>
      </c>
    </row>
    <row r="565" spans="9:19" ht="12.75">
      <c r="I565" s="2">
        <f t="shared" si="110"/>
        <v>7590</v>
      </c>
      <c r="J565" s="13">
        <f t="shared" si="109"/>
        <v>-4.621062646836337</v>
      </c>
      <c r="K565" s="10">
        <f>MAX(D$8,K564+J564*I$44/VLOOKUP(K564,E$47:G$254,3,TRUE))</f>
        <v>251.23728921876082</v>
      </c>
      <c r="L565" s="13">
        <f t="shared" si="114"/>
        <v>11.662496932656913</v>
      </c>
      <c r="M565" s="10">
        <f t="shared" si="115"/>
        <v>-3.115280845120866</v>
      </c>
      <c r="N565" s="10">
        <f t="shared" si="113"/>
        <v>225.5797959669156</v>
      </c>
      <c r="O565" s="13">
        <f t="shared" si="116"/>
        <v>-0.28772825383941836</v>
      </c>
      <c r="P565" s="13">
        <f t="shared" si="117"/>
        <v>5.679761928276081</v>
      </c>
      <c r="Q565" s="13">
        <f t="shared" si="118"/>
        <v>1.361672357544495</v>
      </c>
      <c r="R565" s="13">
        <f t="shared" si="111"/>
        <v>7.041434285820576</v>
      </c>
      <c r="S565" s="13">
        <f t="shared" si="112"/>
        <v>0</v>
      </c>
    </row>
    <row r="566" spans="9:19" ht="12.75">
      <c r="I566" s="2">
        <f t="shared" si="110"/>
        <v>7605</v>
      </c>
      <c r="J566" s="13">
        <f t="shared" si="109"/>
        <v>-4.627580810988871</v>
      </c>
      <c r="K566" s="10">
        <f>MAX(D$8,K565+J565*I$44/VLOOKUP(K565,E$47:G$254,3,TRUE))</f>
        <v>251.16525069400126</v>
      </c>
      <c r="L566" s="13">
        <f t="shared" si="114"/>
        <v>11.678484657317368</v>
      </c>
      <c r="M566" s="10">
        <f t="shared" si="115"/>
        <v>-3.099293120460411</v>
      </c>
      <c r="N566" s="10">
        <f t="shared" si="113"/>
        <v>225.47258444790305</v>
      </c>
      <c r="O566" s="13">
        <f t="shared" si="116"/>
        <v>-0.28815409903825184</v>
      </c>
      <c r="P566" s="13">
        <f t="shared" si="117"/>
        <v>5.686990017309949</v>
      </c>
      <c r="Q566" s="13">
        <f t="shared" si="118"/>
        <v>1.363913829018548</v>
      </c>
      <c r="R566" s="13">
        <f t="shared" si="111"/>
        <v>7.050903846328497</v>
      </c>
      <c r="S566" s="13">
        <f t="shared" si="112"/>
        <v>0</v>
      </c>
    </row>
    <row r="567" spans="9:19" ht="12.75">
      <c r="I567" s="2">
        <f t="shared" si="110"/>
        <v>7620</v>
      </c>
      <c r="J567" s="13">
        <f t="shared" si="109"/>
        <v>-4.633795563443203</v>
      </c>
      <c r="K567" s="10">
        <f>MAX(D$8,K566+J566*I$44/VLOOKUP(K566,E$47:G$254,3,TRUE))</f>
        <v>251.0931105564817</v>
      </c>
      <c r="L567" s="13">
        <f t="shared" si="114"/>
        <v>11.694176097508361</v>
      </c>
      <c r="M567" s="10">
        <f t="shared" si="115"/>
        <v>-3.0836016802694175</v>
      </c>
      <c r="N567" s="10">
        <f t="shared" si="113"/>
        <v>225.3659231419633</v>
      </c>
      <c r="O567" s="13">
        <f t="shared" si="116"/>
        <v>-0.2885605500782731</v>
      </c>
      <c r="P567" s="13">
        <f t="shared" si="117"/>
        <v>5.694222071901718</v>
      </c>
      <c r="Q567" s="13">
        <f t="shared" si="118"/>
        <v>1.3661584621634393</v>
      </c>
      <c r="R567" s="13">
        <f t="shared" si="111"/>
        <v>7.060380534065158</v>
      </c>
      <c r="S567" s="13">
        <f t="shared" si="112"/>
        <v>0</v>
      </c>
    </row>
    <row r="568" spans="9:19" ht="12.75">
      <c r="I568" s="2">
        <f t="shared" si="110"/>
        <v>7635</v>
      </c>
      <c r="J568" s="13">
        <f t="shared" si="109"/>
        <v>-4.639714332454758</v>
      </c>
      <c r="K568" s="10">
        <f>MAX(D$8,K567+J567*I$44/VLOOKUP(K567,E$47:G$254,3,TRUE))</f>
        <v>251.02087353613825</v>
      </c>
      <c r="L568" s="13">
        <f t="shared" si="114"/>
        <v>11.709578037995035</v>
      </c>
      <c r="M568" s="10">
        <f t="shared" si="115"/>
        <v>-3.0681997397827434</v>
      </c>
      <c r="N568" s="10">
        <f t="shared" si="113"/>
        <v>225.25980185254917</v>
      </c>
      <c r="O568" s="13">
        <f t="shared" si="116"/>
        <v>-0.2889480813737464</v>
      </c>
      <c r="P568" s="13">
        <f t="shared" si="117"/>
        <v>5.701457595732598</v>
      </c>
      <c r="Q568" s="13">
        <f t="shared" si="118"/>
        <v>1.3684061098076798</v>
      </c>
      <c r="R568" s="13">
        <f t="shared" si="111"/>
        <v>7.0698637055402775</v>
      </c>
      <c r="S568" s="13">
        <f t="shared" si="112"/>
        <v>0</v>
      </c>
    </row>
    <row r="569" spans="9:19" ht="12.75">
      <c r="I569" s="2">
        <f t="shared" si="110"/>
        <v>7650</v>
      </c>
      <c r="J569" s="13">
        <f t="shared" si="109"/>
        <v>-4.645344370691585</v>
      </c>
      <c r="K569" s="10">
        <f>MAX(D$8,K568+J568*I$44/VLOOKUP(K568,E$47:G$254,3,TRUE))</f>
        <v>250.94854424710672</v>
      </c>
      <c r="L569" s="13">
        <f t="shared" si="114"/>
        <v>11.72469710477154</v>
      </c>
      <c r="M569" s="10">
        <f t="shared" si="115"/>
        <v>-3.0530806730062388</v>
      </c>
      <c r="N569" s="10">
        <f t="shared" si="113"/>
        <v>225.15421061660933</v>
      </c>
      <c r="O569" s="13">
        <f t="shared" si="116"/>
        <v>-0.28931715612611697</v>
      </c>
      <c r="P569" s="13">
        <f t="shared" si="117"/>
        <v>5.708696105697057</v>
      </c>
      <c r="Q569" s="13">
        <f t="shared" si="118"/>
        <v>1.370656628382898</v>
      </c>
      <c r="R569" s="13">
        <f t="shared" si="111"/>
        <v>7.079352734079955</v>
      </c>
      <c r="S569" s="13">
        <f t="shared" si="112"/>
        <v>0</v>
      </c>
    </row>
    <row r="570" spans="9:19" ht="12.75">
      <c r="I570" s="2">
        <f t="shared" si="110"/>
        <v>7665</v>
      </c>
      <c r="J570" s="13">
        <f t="shared" si="109"/>
        <v>-4.650692759368093</v>
      </c>
      <c r="K570" s="10">
        <f>MAX(D$8,K569+J569*I$44/VLOOKUP(K569,E$47:G$254,3,TRUE))</f>
        <v>250.87612719045984</v>
      </c>
      <c r="L570" s="13">
        <f t="shared" si="114"/>
        <v>11.739539768788953</v>
      </c>
      <c r="M570" s="10">
        <f t="shared" si="115"/>
        <v>-3.0382380089888255</v>
      </c>
      <c r="N570" s="10">
        <f t="shared" si="113"/>
        <v>225.04913969912414</v>
      </c>
      <c r="O570" s="13">
        <f t="shared" si="116"/>
        <v>-0.289668226587537</v>
      </c>
      <c r="P570" s="13">
        <f t="shared" si="117"/>
        <v>5.715937131582193</v>
      </c>
      <c r="Q570" s="13">
        <f t="shared" si="118"/>
        <v>1.3729098778386668</v>
      </c>
      <c r="R570" s="13">
        <f t="shared" si="111"/>
        <v>7.08884700942086</v>
      </c>
      <c r="S570" s="13">
        <f t="shared" si="112"/>
        <v>0</v>
      </c>
    </row>
    <row r="571" spans="9:19" ht="12.75">
      <c r="I571" s="2">
        <f t="shared" si="110"/>
        <v>7680</v>
      </c>
      <c r="J571" s="13">
        <f aca="true" t="shared" si="119" ref="J571:J634">(D$7-K571)*(1/D$13+1/D$14)+D$16*(D$19*D$21*D$17+D$20*D$22*D$18)*(D$7^4-K571^4)-(K571-N571)/D$12</f>
        <v>-4.65576641228158</v>
      </c>
      <c r="K571" s="10">
        <f>MAX(D$8,K570+J570*I$44/VLOOKUP(K570,E$47:G$254,3,TRUE))</f>
        <v>250.80362675688008</v>
      </c>
      <c r="L571" s="13">
        <f t="shared" si="114"/>
        <v>11.754112349595506</v>
      </c>
      <c r="M571" s="10">
        <f t="shared" si="115"/>
        <v>-3.2458876504044945</v>
      </c>
      <c r="N571" s="10">
        <f t="shared" si="113"/>
        <v>224.94457958776997</v>
      </c>
      <c r="O571" s="13">
        <f t="shared" si="116"/>
        <v>-0.2900017343190484</v>
      </c>
      <c r="P571" s="13">
        <f t="shared" si="117"/>
        <v>5.723180215754584</v>
      </c>
      <c r="Q571" s="13">
        <f t="shared" si="118"/>
        <v>1.3751657215593414</v>
      </c>
      <c r="R571" s="13">
        <f t="shared" si="111"/>
        <v>7.098345937313925</v>
      </c>
      <c r="S571" s="13">
        <f t="shared" si="112"/>
        <v>0</v>
      </c>
    </row>
    <row r="572" spans="9:19" ht="12.75">
      <c r="I572" s="2">
        <f aca="true" t="shared" si="120" ref="I572:I635">I571+I$44</f>
        <v>7695</v>
      </c>
      <c r="J572" s="13">
        <f t="shared" si="119"/>
        <v>-4.664048314130088</v>
      </c>
      <c r="K572" s="10">
        <f>MAX(D$8,K571+J571*I$44/VLOOKUP(K571,E$47:G$254,3,TRUE))</f>
        <v>250.7310472292696</v>
      </c>
      <c r="L572" s="13">
        <f t="shared" si="114"/>
        <v>11.77189725326741</v>
      </c>
      <c r="M572" s="10">
        <f t="shared" si="115"/>
        <v>-3.2281027467325902</v>
      </c>
      <c r="N572" s="10">
        <f t="shared" si="113"/>
        <v>224.8328732720813</v>
      </c>
      <c r="O572" s="13">
        <f t="shared" si="116"/>
        <v>-0.29031811044194455</v>
      </c>
      <c r="P572" s="13">
        <f t="shared" si="117"/>
        <v>5.73042491285447</v>
      </c>
      <c r="Q572" s="13">
        <f t="shared" si="118"/>
        <v>1.3774240262828505</v>
      </c>
      <c r="R572" s="13">
        <f aca="true" t="shared" si="121" ref="R572:R635">(D$7-K572)*(1/D$13+1/D$14)+D$16*(D$19*D$21*D$17+D$20*D$22*D$18)*(D$7^4-K572^4)</f>
        <v>7.107848939137321</v>
      </c>
      <c r="S572" s="13">
        <f aca="true" t="shared" si="122" ref="S572:S635">IF(K572=D$8,-J572,0)</f>
        <v>0</v>
      </c>
    </row>
    <row r="573" spans="9:19" ht="12.75">
      <c r="I573" s="2">
        <f t="shared" si="120"/>
        <v>7710</v>
      </c>
      <c r="J573" s="13">
        <f t="shared" si="119"/>
        <v>-4.6719827213811564</v>
      </c>
      <c r="K573" s="10">
        <f>MAX(D$8,K572+J572*I$44/VLOOKUP(K572,E$47:G$254,3,TRUE))</f>
        <v>250.65833859369476</v>
      </c>
      <c r="L573" s="13">
        <f t="shared" si="114"/>
        <v>11.789345261280149</v>
      </c>
      <c r="M573" s="10">
        <f t="shared" si="115"/>
        <v>-3.2106547387198514</v>
      </c>
      <c r="N573" s="10">
        <f t="shared" si="113"/>
        <v>224.72177901887844</v>
      </c>
      <c r="O573" s="13">
        <f t="shared" si="116"/>
        <v>-0.29083454229930794</v>
      </c>
      <c r="P573" s="13">
        <f t="shared" si="117"/>
        <v>5.737676191711269</v>
      </c>
      <c r="Q573" s="13">
        <f t="shared" si="118"/>
        <v>1.3796863481877235</v>
      </c>
      <c r="R573" s="13">
        <f t="shared" si="121"/>
        <v>7.117362539898992</v>
      </c>
      <c r="S573" s="13">
        <f t="shared" si="122"/>
        <v>0</v>
      </c>
    </row>
    <row r="574" spans="9:19" ht="12.75">
      <c r="I574" s="2">
        <f t="shared" si="120"/>
        <v>7725</v>
      </c>
      <c r="J574" s="13">
        <f t="shared" si="119"/>
        <v>-4.679578104508311</v>
      </c>
      <c r="K574" s="10">
        <f>MAX(D$8,K573+J573*I$44/VLOOKUP(K573,E$47:G$254,3,TRUE))</f>
        <v>250.5855062673075</v>
      </c>
      <c r="L574" s="13">
        <f t="shared" si="114"/>
        <v>11.806464106052706</v>
      </c>
      <c r="M574" s="10">
        <f t="shared" si="115"/>
        <v>-3.1935358939472938</v>
      </c>
      <c r="N574" s="10">
        <f t="shared" si="113"/>
        <v>224.61128523399154</v>
      </c>
      <c r="O574" s="13">
        <f t="shared" si="116"/>
        <v>-0.291329305549084</v>
      </c>
      <c r="P574" s="13">
        <f t="shared" si="117"/>
        <v>5.744933482824574</v>
      </c>
      <c r="Q574" s="13">
        <f t="shared" si="118"/>
        <v>1.3819525187198223</v>
      </c>
      <c r="R574" s="13">
        <f t="shared" si="121"/>
        <v>7.1268860015443956</v>
      </c>
      <c r="S574" s="13">
        <f t="shared" si="122"/>
        <v>0</v>
      </c>
    </row>
    <row r="575" spans="9:19" ht="12.75">
      <c r="I575" s="2">
        <f t="shared" si="120"/>
        <v>7740</v>
      </c>
      <c r="J575" s="13">
        <f t="shared" si="119"/>
        <v>-4.686842733892713</v>
      </c>
      <c r="K575" s="10">
        <f>MAX(D$8,K574+J574*I$44/VLOOKUP(K574,E$47:G$254,3,TRUE))</f>
        <v>250.512555535212</v>
      </c>
      <c r="L575" s="13">
        <f t="shared" si="114"/>
        <v>11.823261339023748</v>
      </c>
      <c r="M575" s="10">
        <f t="shared" si="115"/>
        <v>-3.176738660976252</v>
      </c>
      <c r="N575" s="10">
        <f t="shared" si="113"/>
        <v>224.50138058935974</v>
      </c>
      <c r="O575" s="13">
        <f t="shared" si="116"/>
        <v>-0.29180292838202604</v>
      </c>
      <c r="P575" s="13">
        <f t="shared" si="117"/>
        <v>5.752196231697376</v>
      </c>
      <c r="Q575" s="13">
        <f t="shared" si="118"/>
        <v>1.3842223734336594</v>
      </c>
      <c r="R575" s="13">
        <f t="shared" si="121"/>
        <v>7.136418605131035</v>
      </c>
      <c r="S575" s="13">
        <f t="shared" si="122"/>
        <v>0</v>
      </c>
    </row>
    <row r="576" spans="9:19" ht="12.75">
      <c r="I576" s="2">
        <f t="shared" si="120"/>
        <v>7755</v>
      </c>
      <c r="J576" s="13">
        <f t="shared" si="119"/>
        <v>-4.693784684531559</v>
      </c>
      <c r="K576" s="10">
        <f>MAX(D$8,K575+J575*I$44/VLOOKUP(K575,E$47:G$254,3,TRUE))</f>
        <v>250.4394915535841</v>
      </c>
      <c r="L576" s="13">
        <f t="shared" si="114"/>
        <v>11.839744334900566</v>
      </c>
      <c r="M576" s="10">
        <f t="shared" si="115"/>
        <v>-3.1602556650994345</v>
      </c>
      <c r="N576" s="10">
        <f t="shared" si="113"/>
        <v>224.39205401680286</v>
      </c>
      <c r="O576" s="13">
        <f t="shared" si="116"/>
        <v>-0.29225592651152965</v>
      </c>
      <c r="P576" s="13">
        <f t="shared" si="117"/>
        <v>5.759463898473666</v>
      </c>
      <c r="Q576" s="13">
        <f t="shared" si="118"/>
        <v>1.38649575189534</v>
      </c>
      <c r="R576" s="13">
        <f t="shared" si="121"/>
        <v>7.145959650369006</v>
      </c>
      <c r="S576" s="13">
        <f t="shared" si="122"/>
        <v>0</v>
      </c>
    </row>
    <row r="577" spans="9:19" ht="12.75">
      <c r="I577" s="2">
        <f t="shared" si="120"/>
        <v>7770</v>
      </c>
      <c r="J577" s="13">
        <f t="shared" si="119"/>
        <v>-4.700411840635989</v>
      </c>
      <c r="K577" s="10">
        <f>MAX(D$8,K576+J576*I$44/VLOOKUP(K576,E$47:G$254,3,TRUE))</f>
        <v>250.36631935271723</v>
      </c>
      <c r="L577" s="13">
        <f t="shared" si="114"/>
        <v>11.855920295808213</v>
      </c>
      <c r="M577" s="10">
        <f t="shared" si="115"/>
        <v>-3.144079704191787</v>
      </c>
      <c r="N577" s="10">
        <f t="shared" si="113"/>
        <v>224.28329470193916</v>
      </c>
      <c r="O577" s="13">
        <f t="shared" si="116"/>
        <v>-0.292688803467513</v>
      </c>
      <c r="P577" s="13">
        <f t="shared" si="117"/>
        <v>5.766735957584434</v>
      </c>
      <c r="Q577" s="13">
        <f t="shared" si="118"/>
        <v>1.38877249758779</v>
      </c>
      <c r="R577" s="13">
        <f t="shared" si="121"/>
        <v>7.155508455172224</v>
      </c>
      <c r="S577" s="13">
        <f t="shared" si="122"/>
        <v>0</v>
      </c>
    </row>
    <row r="578" spans="9:19" ht="12.75">
      <c r="I578" s="2">
        <f t="shared" si="120"/>
        <v>7785</v>
      </c>
      <c r="J578" s="13">
        <f t="shared" si="119"/>
        <v>-4.706731900120991</v>
      </c>
      <c r="K578" s="10">
        <f>MAX(D$8,K577+J577*I$44/VLOOKUP(K577,E$47:G$254,3,TRUE))</f>
        <v>250.29304383999644</v>
      </c>
      <c r="L578" s="13">
        <f t="shared" si="114"/>
        <v>11.871796255341085</v>
      </c>
      <c r="M578" s="10">
        <f t="shared" si="115"/>
        <v>-3.128203744658915</v>
      </c>
      <c r="N578" s="10">
        <f t="shared" si="113"/>
        <v>224.17509207824605</v>
      </c>
      <c r="O578" s="13">
        <f t="shared" si="116"/>
        <v>-0.29310205088313523</v>
      </c>
      <c r="P578" s="13">
        <f t="shared" si="117"/>
        <v>5.77401189740188</v>
      </c>
      <c r="Q578" s="13">
        <f t="shared" si="118"/>
        <v>1.3910524578182144</v>
      </c>
      <c r="R578" s="13">
        <f t="shared" si="121"/>
        <v>7.165064355220094</v>
      </c>
      <c r="S578" s="13">
        <f t="shared" si="122"/>
        <v>0</v>
      </c>
    </row>
    <row r="579" spans="9:19" ht="12.75">
      <c r="I579" s="2">
        <f t="shared" si="120"/>
        <v>7800</v>
      </c>
      <c r="J579" s="13">
        <f t="shared" si="119"/>
        <v>-4.712752378989952</v>
      </c>
      <c r="K579" s="10">
        <f>MAX(D$8,K578+J578*I$44/VLOOKUP(K578,E$47:G$254,3,TRUE))</f>
        <v>250.2196698028027</v>
      </c>
      <c r="L579" s="13">
        <f t="shared" si="114"/>
        <v>11.88737908251936</v>
      </c>
      <c r="M579" s="10">
        <f t="shared" si="115"/>
        <v>-3.1126209174806405</v>
      </c>
      <c r="N579" s="10">
        <f t="shared" si="113"/>
        <v>224.06743582126012</v>
      </c>
      <c r="O579" s="13">
        <f t="shared" si="116"/>
        <v>-0.2934961487749206</v>
      </c>
      <c r="P579" s="13">
        <f t="shared" si="117"/>
        <v>5.781291219901672</v>
      </c>
      <c r="Q579" s="13">
        <f t="shared" si="118"/>
        <v>1.3933354836277347</v>
      </c>
      <c r="R579" s="13">
        <f t="shared" si="121"/>
        <v>7.174626703529407</v>
      </c>
      <c r="S579" s="13">
        <f t="shared" si="122"/>
        <v>0</v>
      </c>
    </row>
    <row r="580" spans="9:19" ht="12.75">
      <c r="I580" s="2">
        <f t="shared" si="120"/>
        <v>7815</v>
      </c>
      <c r="J580" s="13">
        <f t="shared" si="119"/>
        <v>-4.718480615616244</v>
      </c>
      <c r="K580" s="10">
        <f>MAX(D$8,K579+J579*I$44/VLOOKUP(K579,E$47:G$254,3,TRUE))</f>
        <v>250.14620191134878</v>
      </c>
      <c r="L580" s="13">
        <f t="shared" si="114"/>
        <v>11.90267548565245</v>
      </c>
      <c r="M580" s="10">
        <f t="shared" si="115"/>
        <v>-3.258614836928194</v>
      </c>
      <c r="N580" s="10">
        <f t="shared" si="113"/>
        <v>223.9603158429134</v>
      </c>
      <c r="O580" s="13">
        <f t="shared" si="116"/>
        <v>-0.2938715658157207</v>
      </c>
      <c r="P580" s="13">
        <f t="shared" si="117"/>
        <v>5.788573440333057</v>
      </c>
      <c r="Q580" s="13">
        <f t="shared" si="118"/>
        <v>1.3956214297031497</v>
      </c>
      <c r="R580" s="13">
        <f t="shared" si="121"/>
        <v>7.184194870036206</v>
      </c>
      <c r="S580" s="13">
        <f t="shared" si="122"/>
        <v>0</v>
      </c>
    </row>
    <row r="581" spans="9:19" ht="12.75">
      <c r="I581" s="2">
        <f t="shared" si="120"/>
        <v>7830</v>
      </c>
      <c r="J581" s="13">
        <f t="shared" si="119"/>
        <v>-4.7264468482617845</v>
      </c>
      <c r="K581" s="10">
        <f>MAX(D$8,K580+J580*I$44/VLOOKUP(K580,E$47:G$254,3,TRUE))</f>
        <v>250.07264472144826</v>
      </c>
      <c r="L581" s="13">
        <f t="shared" si="114"/>
        <v>11.920215089449211</v>
      </c>
      <c r="M581" s="10">
        <f t="shared" si="115"/>
        <v>-3.2410752331314328</v>
      </c>
      <c r="N581" s="10">
        <f t="shared" si="113"/>
        <v>223.84817152466</v>
      </c>
      <c r="O581" s="13">
        <f t="shared" si="116"/>
        <v>-0.29422875960210604</v>
      </c>
      <c r="P581" s="13">
        <f t="shared" si="117"/>
        <v>5.795858086896651</v>
      </c>
      <c r="Q581" s="13">
        <f t="shared" si="118"/>
        <v>1.397910154290776</v>
      </c>
      <c r="R581" s="13">
        <f t="shared" si="121"/>
        <v>7.193768241187427</v>
      </c>
      <c r="S581" s="13">
        <f t="shared" si="122"/>
        <v>0</v>
      </c>
    </row>
    <row r="582" spans="9:19" ht="12.75">
      <c r="I582" s="2">
        <f t="shared" si="120"/>
        <v>7845</v>
      </c>
      <c r="J582" s="13">
        <f t="shared" si="119"/>
        <v>-4.734072538181397</v>
      </c>
      <c r="K582" s="10">
        <f>MAX(D$8,K581+J581*I$44/VLOOKUP(K581,E$47:G$254,3,TRUE))</f>
        <v>249.99896334460382</v>
      </c>
      <c r="L582" s="13">
        <f t="shared" si="114"/>
        <v>11.93742387165363</v>
      </c>
      <c r="M582" s="10">
        <f t="shared" si="115"/>
        <v>-3.223866450927014</v>
      </c>
      <c r="N582" s="10">
        <f t="shared" si="113"/>
        <v>223.73663082696584</v>
      </c>
      <c r="O582" s="13">
        <f t="shared" si="116"/>
        <v>-0.2947255073777342</v>
      </c>
      <c r="P582" s="13">
        <f t="shared" si="117"/>
        <v>5.803148590529525</v>
      </c>
      <c r="Q582" s="13">
        <f t="shared" si="118"/>
        <v>1.4002027429427086</v>
      </c>
      <c r="R582" s="13">
        <f t="shared" si="121"/>
        <v>7.203351333472233</v>
      </c>
      <c r="S582" s="13">
        <f t="shared" si="122"/>
        <v>0</v>
      </c>
    </row>
    <row r="583" spans="9:19" ht="12.75">
      <c r="I583" s="2">
        <f t="shared" si="120"/>
        <v>7860</v>
      </c>
      <c r="J583" s="13">
        <f t="shared" si="119"/>
        <v>-4.741365992076155</v>
      </c>
      <c r="K583" s="10">
        <f>MAX(D$8,K582+J582*I$44/VLOOKUP(K582,E$47:G$254,3,TRUE))</f>
        <v>249.92516308959347</v>
      </c>
      <c r="L583" s="13">
        <f t="shared" si="114"/>
        <v>11.95430942040687</v>
      </c>
      <c r="M583" s="10">
        <f t="shared" si="115"/>
        <v>-3.2069809021737736</v>
      </c>
      <c r="N583" s="10">
        <f t="shared" si="113"/>
        <v>223.62568236469835</v>
      </c>
      <c r="O583" s="13">
        <f t="shared" si="116"/>
        <v>-0.2952010200414179</v>
      </c>
      <c r="P583" s="13">
        <f t="shared" si="117"/>
        <v>5.810444397853863</v>
      </c>
      <c r="Q583" s="13">
        <f t="shared" si="118"/>
        <v>1.4024990304768532</v>
      </c>
      <c r="R583" s="13">
        <f t="shared" si="121"/>
        <v>7.212943428330716</v>
      </c>
      <c r="S583" s="13">
        <f t="shared" si="122"/>
        <v>0</v>
      </c>
    </row>
    <row r="584" spans="9:19" ht="12.75">
      <c r="I584" s="2">
        <f t="shared" si="120"/>
        <v>7875</v>
      </c>
      <c r="J584" s="13">
        <f t="shared" si="119"/>
        <v>-4.748335320426568</v>
      </c>
      <c r="K584" s="10">
        <f>MAX(D$8,K583+J583*I$44/VLOOKUP(K583,E$47:G$254,3,TRUE))</f>
        <v>249.85124913570058</v>
      </c>
      <c r="L584" s="13">
        <f t="shared" si="114"/>
        <v>11.970879146287219</v>
      </c>
      <c r="M584" s="10">
        <f t="shared" si="115"/>
        <v>-3.1904111762934253</v>
      </c>
      <c r="N584" s="10">
        <f t="shared" si="113"/>
        <v>223.5153150138687</v>
      </c>
      <c r="O584" s="13">
        <f t="shared" si="116"/>
        <v>-0.29565581557153564</v>
      </c>
      <c r="P584" s="13">
        <f t="shared" si="117"/>
        <v>5.817744970120325</v>
      </c>
      <c r="Q584" s="13">
        <f t="shared" si="118"/>
        <v>1.4047988557403264</v>
      </c>
      <c r="R584" s="13">
        <f t="shared" si="121"/>
        <v>7.222543825860651</v>
      </c>
      <c r="S584" s="13">
        <f t="shared" si="122"/>
        <v>0</v>
      </c>
    </row>
    <row r="585" spans="9:19" ht="12.75">
      <c r="I585" s="2">
        <f t="shared" si="120"/>
        <v>7890</v>
      </c>
      <c r="J585" s="13">
        <f t="shared" si="119"/>
        <v>-4.7549884421096555</v>
      </c>
      <c r="K585" s="10">
        <f>MAX(D$8,K584+J584*I$44/VLOOKUP(K584,E$47:G$254,3,TRUE))</f>
        <v>249.77722653577297</v>
      </c>
      <c r="L585" s="13">
        <f t="shared" si="114"/>
        <v>11.987140286478136</v>
      </c>
      <c r="M585" s="10">
        <f t="shared" si="115"/>
        <v>-3.1741500361025086</v>
      </c>
      <c r="N585" s="10">
        <f t="shared" si="113"/>
        <v>223.40551790552107</v>
      </c>
      <c r="O585" s="13">
        <f t="shared" si="116"/>
        <v>-0.29609039971046514</v>
      </c>
      <c r="P585" s="13">
        <f t="shared" si="117"/>
        <v>5.8250497828542045</v>
      </c>
      <c r="Q585" s="13">
        <f t="shared" si="118"/>
        <v>1.4071020615142753</v>
      </c>
      <c r="R585" s="13">
        <f t="shared" si="121"/>
        <v>7.23215184436848</v>
      </c>
      <c r="S585" s="13">
        <f t="shared" si="122"/>
        <v>0</v>
      </c>
    </row>
    <row r="586" spans="9:19" ht="12.75">
      <c r="I586" s="2">
        <f t="shared" si="120"/>
        <v>7905</v>
      </c>
      <c r="J586" s="13">
        <f t="shared" si="119"/>
        <v>-4.761333088907586</v>
      </c>
      <c r="K586" s="10">
        <f>MAX(D$8,K585+J585*I$44/VLOOKUP(K585,E$47:G$254,3,TRUE))</f>
        <v>249.70310021920963</v>
      </c>
      <c r="L586" s="13">
        <f t="shared" si="114"/>
        <v>12.003099908838365</v>
      </c>
      <c r="M586" s="10">
        <f t="shared" si="115"/>
        <v>-3.158190413742279</v>
      </c>
      <c r="N586" s="10">
        <f t="shared" si="113"/>
        <v>223.29628041976522</v>
      </c>
      <c r="O586" s="13">
        <f t="shared" si="116"/>
        <v>-0.29650526625334805</v>
      </c>
      <c r="P586" s="13">
        <f t="shared" si="117"/>
        <v>5.832358325509835</v>
      </c>
      <c r="Q586" s="13">
        <f t="shared" si="118"/>
        <v>1.4094084944209444</v>
      </c>
      <c r="R586" s="13">
        <f t="shared" si="121"/>
        <v>7.241766819930779</v>
      </c>
      <c r="S586" s="13">
        <f t="shared" si="122"/>
        <v>0</v>
      </c>
    </row>
    <row r="587" spans="9:19" ht="12.75">
      <c r="I587" s="2">
        <f t="shared" si="120"/>
        <v>7920</v>
      </c>
      <c r="J587" s="13">
        <f t="shared" si="119"/>
        <v>-4.7673768099105684</v>
      </c>
      <c r="K587" s="10">
        <f>MAX(D$8,K586+J586*I$44/VLOOKUP(K586,E$47:G$254,3,TRUE))</f>
        <v>249.6288749948776</v>
      </c>
      <c r="L587" s="13">
        <f t="shared" si="114"/>
        <v>12.018764915876467</v>
      </c>
      <c r="M587" s="10">
        <f t="shared" si="115"/>
        <v>-3.142525406704177</v>
      </c>
      <c r="N587" s="10">
        <f t="shared" si="113"/>
        <v>223.18759217994938</v>
      </c>
      <c r="O587" s="13">
        <f t="shared" si="116"/>
        <v>-0.29690089732810065</v>
      </c>
      <c r="P587" s="13">
        <f t="shared" si="117"/>
        <v>5.839670101132981</v>
      </c>
      <c r="Q587" s="13">
        <f t="shared" si="118"/>
        <v>1.4117180048329179</v>
      </c>
      <c r="R587" s="13">
        <f t="shared" si="121"/>
        <v>7.251388105965899</v>
      </c>
      <c r="S587" s="13">
        <f t="shared" si="122"/>
        <v>0</v>
      </c>
    </row>
    <row r="588" spans="9:19" ht="12.75">
      <c r="I588" s="2">
        <f t="shared" si="120"/>
        <v>7935</v>
      </c>
      <c r="J588" s="13">
        <f t="shared" si="119"/>
        <v>-4.773126975816282</v>
      </c>
      <c r="K588" s="10">
        <f>MAX(D$8,K587+J587*I$44/VLOOKUP(K587,E$47:G$254,3,TRUE))</f>
        <v>249.55455555395983</v>
      </c>
      <c r="L588" s="13">
        <f t="shared" si="114"/>
        <v>12.03414204863192</v>
      </c>
      <c r="M588" s="10">
        <f t="shared" si="115"/>
        <v>-3.1271482739487233</v>
      </c>
      <c r="N588" s="10">
        <f t="shared" si="113"/>
        <v>223.0794430469696</v>
      </c>
      <c r="O588" s="13">
        <f t="shared" si="116"/>
        <v>-0.29727776367110437</v>
      </c>
      <c r="P588" s="13">
        <f t="shared" si="117"/>
        <v>5.846984626031129</v>
      </c>
      <c r="Q588" s="13">
        <f t="shared" si="118"/>
        <v>1.4140304467845093</v>
      </c>
      <c r="R588" s="13">
        <f t="shared" si="121"/>
        <v>7.261015072815638</v>
      </c>
      <c r="S588" s="13">
        <f t="shared" si="122"/>
        <v>0</v>
      </c>
    </row>
    <row r="589" spans="9:19" ht="12.75">
      <c r="I589" s="2">
        <f t="shared" si="120"/>
        <v>7950</v>
      </c>
      <c r="J589" s="13">
        <f t="shared" si="119"/>
        <v>-4.778590783128434</v>
      </c>
      <c r="K589" s="10">
        <f>MAX(D$8,K588+J588*I$44/VLOOKUP(K588,E$47:G$254,3,TRUE))</f>
        <v>249.4801464727362</v>
      </c>
      <c r="L589" s="13">
        <f t="shared" si="114"/>
        <v>12.0492378904651</v>
      </c>
      <c r="M589" s="10">
        <f t="shared" si="115"/>
        <v>-3.2733427546961913</v>
      </c>
      <c r="N589" s="10">
        <f t="shared" si="113"/>
        <v>222.971823113713</v>
      </c>
      <c r="O589" s="13">
        <f t="shared" si="116"/>
        <v>-0.29763632489448355</v>
      </c>
      <c r="P589" s="13">
        <f t="shared" si="117"/>
        <v>5.854301429451438</v>
      </c>
      <c r="Q589" s="13">
        <f t="shared" si="118"/>
        <v>1.4163456778852281</v>
      </c>
      <c r="R589" s="13">
        <f t="shared" si="121"/>
        <v>7.270647107336666</v>
      </c>
      <c r="S589" s="13">
        <f t="shared" si="122"/>
        <v>0</v>
      </c>
    </row>
    <row r="590" spans="9:19" ht="12.75">
      <c r="I590" s="2">
        <f t="shared" si="120"/>
        <v>7965</v>
      </c>
      <c r="J590" s="13">
        <f t="shared" si="119"/>
        <v>-4.786298331594148</v>
      </c>
      <c r="K590" s="10">
        <f>MAX(D$8,K589+J589*I$44/VLOOKUP(K589,E$47:G$254,3,TRUE))</f>
        <v>249.40565221529914</v>
      </c>
      <c r="L590" s="13">
        <f t="shared" si="114"/>
        <v>12.066581944095663</v>
      </c>
      <c r="M590" s="10">
        <f t="shared" si="115"/>
        <v>-3.2559987010656286</v>
      </c>
      <c r="N590" s="10">
        <f t="shared" si="113"/>
        <v>222.85917193828868</v>
      </c>
      <c r="O590" s="13">
        <f t="shared" si="116"/>
        <v>-0.29797702974826734</v>
      </c>
      <c r="P590" s="13">
        <f t="shared" si="117"/>
        <v>5.861620053266228</v>
      </c>
      <c r="Q590" s="13">
        <f t="shared" si="118"/>
        <v>1.418663559235287</v>
      </c>
      <c r="R590" s="13">
        <f t="shared" si="121"/>
        <v>7.280283612501515</v>
      </c>
      <c r="S590" s="13">
        <f t="shared" si="122"/>
        <v>0</v>
      </c>
    </row>
    <row r="591" spans="9:19" ht="12.75">
      <c r="I591" s="2">
        <f t="shared" si="120"/>
        <v>7980</v>
      </c>
      <c r="J591" s="13">
        <f t="shared" si="119"/>
        <v>-4.793670978325665</v>
      </c>
      <c r="K591" s="10">
        <f>MAX(D$8,K590+J590*I$44/VLOOKUP(K590,E$47:G$254,3,TRUE))</f>
        <v>249.33103780358948</v>
      </c>
      <c r="L591" s="13">
        <f t="shared" si="114"/>
        <v>12.083600068168245</v>
      </c>
      <c r="M591" s="10">
        <f t="shared" si="115"/>
        <v>-3.238980576993047</v>
      </c>
      <c r="N591" s="10">
        <f t="shared" si="113"/>
        <v>222.74711765361934</v>
      </c>
      <c r="O591" s="13">
        <f t="shared" si="116"/>
        <v>-0.2984576468386422</v>
      </c>
      <c r="P591" s="13">
        <f t="shared" si="117"/>
        <v>5.868943910669092</v>
      </c>
      <c r="Q591" s="13">
        <f t="shared" si="118"/>
        <v>1.4209851791734889</v>
      </c>
      <c r="R591" s="13">
        <f t="shared" si="121"/>
        <v>7.28992908984258</v>
      </c>
      <c r="S591" s="13">
        <f t="shared" si="122"/>
        <v>0</v>
      </c>
    </row>
    <row r="592" spans="9:19" ht="12.75">
      <c r="I592" s="2">
        <f t="shared" si="120"/>
        <v>7995</v>
      </c>
      <c r="J592" s="13">
        <f t="shared" si="119"/>
        <v>-4.800716897004156</v>
      </c>
      <c r="K592" s="10">
        <f>MAX(D$8,K591+J591*I$44/VLOOKUP(K591,E$47:G$254,3,TRUE))</f>
        <v>249.25630845844682</v>
      </c>
      <c r="L592" s="13">
        <f t="shared" si="114"/>
        <v>12.100299734325661</v>
      </c>
      <c r="M592" s="10">
        <f t="shared" si="115"/>
        <v>-3.2222809108356305</v>
      </c>
      <c r="N592" s="10">
        <f t="shared" si="113"/>
        <v>222.63564904293037</v>
      </c>
      <c r="O592" s="13">
        <f t="shared" si="116"/>
        <v>-0.29891738057062867</v>
      </c>
      <c r="P592" s="13">
        <f t="shared" si="117"/>
        <v>5.876272462067572</v>
      </c>
      <c r="Q592" s="13">
        <f t="shared" si="118"/>
        <v>1.4233103752539333</v>
      </c>
      <c r="R592" s="13">
        <f t="shared" si="121"/>
        <v>7.2995828373215055</v>
      </c>
      <c r="S592" s="13">
        <f t="shared" si="122"/>
        <v>0</v>
      </c>
    </row>
    <row r="593" spans="9:19" ht="12.75">
      <c r="I593" s="2">
        <f t="shared" si="120"/>
        <v>8010</v>
      </c>
      <c r="J593" s="13">
        <f t="shared" si="119"/>
        <v>-4.80744406823987</v>
      </c>
      <c r="K593" s="10">
        <f>MAX(D$8,K592+J592*I$44/VLOOKUP(K592,E$47:G$254,3,TRUE))</f>
        <v>249.18146927328988</v>
      </c>
      <c r="L593" s="13">
        <f t="shared" si="114"/>
        <v>12.116688239412808</v>
      </c>
      <c r="M593" s="10">
        <f t="shared" si="115"/>
        <v>-3.205892405748484</v>
      </c>
      <c r="N593" s="10">
        <f t="shared" si="113"/>
        <v>222.5247551465817</v>
      </c>
      <c r="O593" s="13">
        <f t="shared" si="116"/>
        <v>-0.29935674062778617</v>
      </c>
      <c r="P593" s="13">
        <f t="shared" si="117"/>
        <v>5.88360518217753</v>
      </c>
      <c r="Q593" s="13">
        <f t="shared" si="118"/>
        <v>1.4256389889954078</v>
      </c>
      <c r="R593" s="13">
        <f t="shared" si="121"/>
        <v>7.309244171172938</v>
      </c>
      <c r="S593" s="13">
        <f t="shared" si="122"/>
        <v>0</v>
      </c>
    </row>
    <row r="594" spans="9:19" ht="12.75">
      <c r="I594" s="2">
        <f t="shared" si="120"/>
        <v>8025</v>
      </c>
      <c r="J594" s="13">
        <f t="shared" si="119"/>
        <v>-4.813860284114765</v>
      </c>
      <c r="K594" s="10">
        <f>MAX(D$8,K593+J593*I$44/VLOOKUP(K593,E$47:G$254,3,TRUE))</f>
        <v>249.10652521712626</v>
      </c>
      <c r="L594" s="13">
        <f t="shared" si="114"/>
        <v>12.132772709579157</v>
      </c>
      <c r="M594" s="10">
        <f t="shared" si="115"/>
        <v>-3.1898079355821345</v>
      </c>
      <c r="N594" s="10">
        <f aca="true" t="shared" si="123" ref="N594:N657">N593+M593*I$44/VLOOKUP(N593,A$47:C$254,3,TRUE)</f>
        <v>222.4144252560521</v>
      </c>
      <c r="O594" s="13">
        <f t="shared" si="116"/>
        <v>-0.2997762246544653</v>
      </c>
      <c r="P594" s="13">
        <f t="shared" si="117"/>
        <v>5.890941559676654</v>
      </c>
      <c r="Q594" s="13">
        <f t="shared" si="118"/>
        <v>1.4279708657877386</v>
      </c>
      <c r="R594" s="13">
        <f t="shared" si="121"/>
        <v>7.318912425464393</v>
      </c>
      <c r="S594" s="13">
        <f t="shared" si="122"/>
        <v>0</v>
      </c>
    </row>
    <row r="595" spans="9:19" ht="12.75">
      <c r="I595" s="2">
        <f t="shared" si="120"/>
        <v>8040</v>
      </c>
      <c r="J595" s="13">
        <f t="shared" si="119"/>
        <v>-4.819973152618527</v>
      </c>
      <c r="K595" s="10">
        <f>MAX(D$8,K594+J594*I$44/VLOOKUP(K594,E$47:G$254,3,TRUE))</f>
        <v>249.03148113749154</v>
      </c>
      <c r="L595" s="13">
        <f t="shared" si="114"/>
        <v>12.148560104284858</v>
      </c>
      <c r="M595" s="10">
        <f t="shared" si="115"/>
        <v>-3.174020540876434</v>
      </c>
      <c r="N595" s="10">
        <f t="shared" si="123"/>
        <v>222.30464890806485</v>
      </c>
      <c r="O595" s="13">
        <f t="shared" si="116"/>
        <v>-0.30017631853888815</v>
      </c>
      <c r="P595" s="13">
        <f t="shared" si="117"/>
        <v>5.898281096865988</v>
      </c>
      <c r="Q595" s="13">
        <f t="shared" si="118"/>
        <v>1.430305854800343</v>
      </c>
      <c r="R595" s="13">
        <f t="shared" si="121"/>
        <v>7.328586951666331</v>
      </c>
      <c r="S595" s="13">
        <f t="shared" si="122"/>
        <v>0</v>
      </c>
    </row>
    <row r="596" spans="9:19" ht="12.75">
      <c r="I596" s="2">
        <f t="shared" si="120"/>
        <v>8055</v>
      </c>
      <c r="J596" s="13">
        <f t="shared" si="119"/>
        <v>-4.825790101980426</v>
      </c>
      <c r="K596" s="10">
        <f>MAX(D$8,K595+J595*I$44/VLOOKUP(K595,E$47:G$254,3,TRUE))</f>
        <v>248.95634176331902</v>
      </c>
      <c r="L596" s="13">
        <f t="shared" si="114"/>
        <v>12.16405722021273</v>
      </c>
      <c r="M596" s="10">
        <f t="shared" si="115"/>
        <v>-3.1585234249485623</v>
      </c>
      <c r="N596" s="10">
        <f t="shared" si="123"/>
        <v>222.195415878851</v>
      </c>
      <c r="O596" s="13">
        <f t="shared" si="116"/>
        <v>-0.30055749669008947</v>
      </c>
      <c r="P596" s="13">
        <f t="shared" si="117"/>
        <v>5.905623309339369</v>
      </c>
      <c r="Q596" s="13">
        <f t="shared" si="118"/>
        <v>1.4326438088929347</v>
      </c>
      <c r="R596" s="13">
        <f t="shared" si="121"/>
        <v>7.338267118232303</v>
      </c>
      <c r="S596" s="13">
        <f t="shared" si="122"/>
        <v>0</v>
      </c>
    </row>
    <row r="597" spans="9:19" ht="12.75">
      <c r="I597" s="2">
        <f t="shared" si="120"/>
        <v>8070</v>
      </c>
      <c r="J597" s="13">
        <f t="shared" si="119"/>
        <v>-4.831318384899496</v>
      </c>
      <c r="K597" s="10">
        <f>MAX(D$8,K596+J596*I$44/VLOOKUP(K596,E$47:G$254,3,TRUE))</f>
        <v>248.8811117077421</v>
      </c>
      <c r="L597" s="13">
        <f t="shared" si="114"/>
        <v>12.179270695088384</v>
      </c>
      <c r="M597" s="10">
        <f t="shared" si="115"/>
        <v>-3.143309950072908</v>
      </c>
      <c r="N597" s="10">
        <f t="shared" si="123"/>
        <v>222.08671617854765</v>
      </c>
      <c r="O597" s="13">
        <f t="shared" si="116"/>
        <v>-0.30092022230769544</v>
      </c>
      <c r="P597" s="13">
        <f t="shared" si="117"/>
        <v>5.912967725660557</v>
      </c>
      <c r="Q597" s="13">
        <f t="shared" si="118"/>
        <v>1.4349845845283313</v>
      </c>
      <c r="R597" s="13">
        <f t="shared" si="121"/>
        <v>7.347952310188888</v>
      </c>
      <c r="S597" s="13">
        <f t="shared" si="122"/>
        <v>0</v>
      </c>
    </row>
    <row r="598" spans="9:19" ht="12.75">
      <c r="I598" s="2">
        <f t="shared" si="120"/>
        <v>8085</v>
      </c>
      <c r="J598" s="13">
        <f t="shared" si="119"/>
        <v>-4.836565082675402</v>
      </c>
      <c r="K598" s="10">
        <f>MAX(D$8,K597+J597*I$44/VLOOKUP(K597,E$47:G$254,3,TRUE))</f>
        <v>248.80579547083062</v>
      </c>
      <c r="L598" s="13">
        <f t="shared" si="114"/>
        <v>12.19420701141061</v>
      </c>
      <c r="M598" s="10">
        <f t="shared" si="115"/>
        <v>-3.289663956331326</v>
      </c>
      <c r="N598" s="10">
        <f t="shared" si="123"/>
        <v>221.97854004572727</v>
      </c>
      <c r="O598" s="13">
        <f t="shared" si="116"/>
        <v>-0.3012649476459046</v>
      </c>
      <c r="P598" s="13">
        <f t="shared" si="117"/>
        <v>5.9203138870478975</v>
      </c>
      <c r="Q598" s="13">
        <f t="shared" si="118"/>
        <v>1.4373280416873107</v>
      </c>
      <c r="R598" s="13">
        <f t="shared" si="121"/>
        <v>7.357641928735208</v>
      </c>
      <c r="S598" s="13">
        <f t="shared" si="122"/>
        <v>0</v>
      </c>
    </row>
    <row r="599" spans="9:19" ht="12.75">
      <c r="I599" s="2">
        <f t="shared" si="120"/>
        <v>8100</v>
      </c>
      <c r="J599" s="13">
        <f t="shared" si="119"/>
        <v>-4.84406018257976</v>
      </c>
      <c r="K599" s="10">
        <f>MAX(D$8,K598+J598*I$44/VLOOKUP(K598,E$47:G$254,3,TRUE))</f>
        <v>248.73039744226287</v>
      </c>
      <c r="L599" s="13">
        <f t="shared" si="114"/>
        <v>12.211395573431606</v>
      </c>
      <c r="M599" s="10">
        <f t="shared" si="115"/>
        <v>-3.27247539431033</v>
      </c>
      <c r="N599" s="10">
        <f t="shared" si="123"/>
        <v>221.86532718071334</v>
      </c>
      <c r="O599" s="13">
        <f t="shared" si="116"/>
        <v>-0.30159211427098853</v>
      </c>
      <c r="P599" s="13">
        <f t="shared" si="117"/>
        <v>5.9276613470663735</v>
      </c>
      <c r="Q599" s="13">
        <f t="shared" si="118"/>
        <v>1.4396740437854727</v>
      </c>
      <c r="R599" s="13">
        <f t="shared" si="121"/>
        <v>7.367335390851846</v>
      </c>
      <c r="S599" s="13">
        <f t="shared" si="122"/>
        <v>0</v>
      </c>
    </row>
    <row r="600" spans="9:19" ht="12.75">
      <c r="I600" s="2">
        <f t="shared" si="120"/>
        <v>8115</v>
      </c>
      <c r="J600" s="13">
        <f t="shared" si="119"/>
        <v>-4.851224963223611</v>
      </c>
      <c r="K600" s="10">
        <f>MAX(D$8,K599+J599*I$44/VLOOKUP(K599,E$47:G$254,3,TRUE))</f>
        <v>248.65488257131895</v>
      </c>
      <c r="L600" s="13">
        <f t="shared" si="114"/>
        <v>12.228262143665837</v>
      </c>
      <c r="M600" s="10">
        <f t="shared" si="115"/>
        <v>-3.2556088240760985</v>
      </c>
      <c r="N600" s="10">
        <f t="shared" si="123"/>
        <v>221.7527058552541</v>
      </c>
      <c r="O600" s="13">
        <f t="shared" si="116"/>
        <v>-0.3020594837756789</v>
      </c>
      <c r="P600" s="13">
        <f t="shared" si="117"/>
        <v>5.935013499019773</v>
      </c>
      <c r="Q600" s="13">
        <f t="shared" si="118"/>
        <v>1.442023681422453</v>
      </c>
      <c r="R600" s="13">
        <f t="shared" si="121"/>
        <v>7.377037180442226</v>
      </c>
      <c r="S600" s="13">
        <f t="shared" si="122"/>
        <v>0</v>
      </c>
    </row>
    <row r="601" spans="9:19" ht="12.75">
      <c r="I601" s="2">
        <f t="shared" si="120"/>
        <v>8130</v>
      </c>
      <c r="J601" s="13">
        <f t="shared" si="119"/>
        <v>-4.858067490085668</v>
      </c>
      <c r="K601" s="10">
        <f>MAX(D$8,K600+J600*I$44/VLOOKUP(K600,E$47:G$254,3,TRUE))</f>
        <v>248.5792560074015</v>
      </c>
      <c r="L601" s="13">
        <f t="shared" si="114"/>
        <v>12.244814099686</v>
      </c>
      <c r="M601" s="10">
        <f t="shared" si="115"/>
        <v>-3.239056868055936</v>
      </c>
      <c r="N601" s="10">
        <f t="shared" si="123"/>
        <v>221.6406649880923</v>
      </c>
      <c r="O601" s="13">
        <f t="shared" si="116"/>
        <v>-0.30250625566975486</v>
      </c>
      <c r="P601" s="13">
        <f t="shared" si="117"/>
        <v>5.942369815225228</v>
      </c>
      <c r="Q601" s="13">
        <f t="shared" si="118"/>
        <v>1.4443767943751038</v>
      </c>
      <c r="R601" s="13">
        <f t="shared" si="121"/>
        <v>7.386746609600332</v>
      </c>
      <c r="S601" s="13">
        <f t="shared" si="122"/>
        <v>0</v>
      </c>
    </row>
    <row r="602" spans="9:19" ht="12.75">
      <c r="I602" s="2">
        <f t="shared" si="120"/>
        <v>8145</v>
      </c>
      <c r="J602" s="13">
        <f t="shared" si="119"/>
        <v>-4.864595638140687</v>
      </c>
      <c r="K602" s="10">
        <f>MAX(D$8,K601+J601*I$44/VLOOKUP(K601,E$47:G$254,3,TRUE))</f>
        <v>248.50352277417912</v>
      </c>
      <c r="L602" s="13">
        <f t="shared" si="114"/>
        <v>12.261058646505166</v>
      </c>
      <c r="M602" s="10">
        <f t="shared" si="115"/>
        <v>-3.22281232123677</v>
      </c>
      <c r="N602" s="10">
        <f t="shared" si="123"/>
        <v>221.52919375186775</v>
      </c>
      <c r="O602" s="13">
        <f t="shared" si="116"/>
        <v>-0.30293293288957557</v>
      </c>
      <c r="P602" s="13">
        <f t="shared" si="117"/>
        <v>5.949729782031997</v>
      </c>
      <c r="Q602" s="13">
        <f t="shared" si="118"/>
        <v>1.4467332263324817</v>
      </c>
      <c r="R602" s="13">
        <f t="shared" si="121"/>
        <v>7.396463008364479</v>
      </c>
      <c r="S602" s="13">
        <f t="shared" si="122"/>
        <v>0</v>
      </c>
    </row>
    <row r="603" spans="9:19" ht="12.75">
      <c r="I603" s="2">
        <f t="shared" si="120"/>
        <v>8160</v>
      </c>
      <c r="J603" s="13">
        <f t="shared" si="119"/>
        <v>-4.870817096341283</v>
      </c>
      <c r="K603" s="10">
        <f>MAX(D$8,K602+J602*I$44/VLOOKUP(K602,E$47:G$254,3,TRUE))</f>
        <v>248.42768777255597</v>
      </c>
      <c r="L603" s="13">
        <f t="shared" si="114"/>
        <v>12.277002820626008</v>
      </c>
      <c r="M603" s="10">
        <f t="shared" si="115"/>
        <v>-3.2068681471159284</v>
      </c>
      <c r="N603" s="10">
        <f t="shared" si="123"/>
        <v>221.41828156717875</v>
      </c>
      <c r="O603" s="13">
        <f t="shared" si="116"/>
        <v>-0.30334000649258996</v>
      </c>
      <c r="P603" s="13">
        <f t="shared" si="117"/>
        <v>5.95709289948128</v>
      </c>
      <c r="Q603" s="13">
        <f t="shared" si="118"/>
        <v>1.4490928248034443</v>
      </c>
      <c r="R603" s="13">
        <f t="shared" si="121"/>
        <v>7.406185724284724</v>
      </c>
      <c r="S603" s="13">
        <f t="shared" si="122"/>
        <v>0</v>
      </c>
    </row>
    <row r="604" spans="9:19" ht="12.75">
      <c r="I604" s="2">
        <f t="shared" si="120"/>
        <v>8175</v>
      </c>
      <c r="J604" s="13">
        <f t="shared" si="119"/>
        <v>-4.876739371994662</v>
      </c>
      <c r="K604" s="10">
        <f>MAX(D$8,K603+J603*I$44/VLOOKUP(K603,E$47:G$254,3,TRUE))</f>
        <v>248.35175578357195</v>
      </c>
      <c r="L604" s="13">
        <f t="shared" si="114"/>
        <v>12.292653493995028</v>
      </c>
      <c r="M604" s="10">
        <f t="shared" si="115"/>
        <v>-3.1912174737469083</v>
      </c>
      <c r="N604" s="10">
        <f t="shared" si="123"/>
        <v>221.30791809678288</v>
      </c>
      <c r="O604" s="13">
        <f t="shared" si="116"/>
        <v>-0.3037279559360968</v>
      </c>
      <c r="P604" s="13">
        <f t="shared" si="117"/>
        <v>5.964458680973951</v>
      </c>
      <c r="Q604" s="13">
        <f t="shared" si="118"/>
        <v>1.4514554410264147</v>
      </c>
      <c r="R604" s="13">
        <f t="shared" si="121"/>
        <v>7.415914122000365</v>
      </c>
      <c r="S604" s="13">
        <f t="shared" si="122"/>
        <v>0</v>
      </c>
    </row>
    <row r="605" spans="9:19" ht="12.75">
      <c r="I605" s="2">
        <f t="shared" si="120"/>
        <v>8190</v>
      </c>
      <c r="J605" s="13">
        <f t="shared" si="119"/>
        <v>-4.882369795036466</v>
      </c>
      <c r="K605" s="10">
        <f>MAX(D$8,K604+J604*I$44/VLOOKUP(K604,E$47:G$254,3,TRUE))</f>
        <v>248.2757314712342</v>
      </c>
      <c r="L605" s="13">
        <f t="shared" si="114"/>
        <v>12.308017377863777</v>
      </c>
      <c r="M605" s="10">
        <f t="shared" si="115"/>
        <v>-3.175853589878159</v>
      </c>
      <c r="N605" s="10">
        <f t="shared" si="123"/>
        <v>221.19809323993388</v>
      </c>
      <c r="O605" s="13">
        <f t="shared" si="116"/>
        <v>-0.3040972493510026</v>
      </c>
      <c r="P605" s="13">
        <f t="shared" si="117"/>
        <v>5.971826652946033</v>
      </c>
      <c r="Q605" s="13">
        <f t="shared" si="118"/>
        <v>1.4538209298812783</v>
      </c>
      <c r="R605" s="13">
        <f t="shared" si="121"/>
        <v>7.425647582827311</v>
      </c>
      <c r="S605" s="13">
        <f t="shared" si="122"/>
        <v>0</v>
      </c>
    </row>
    <row r="606" spans="9:19" ht="12.75">
      <c r="I606" s="2">
        <f t="shared" si="120"/>
        <v>8205</v>
      </c>
      <c r="J606" s="13">
        <f t="shared" si="119"/>
        <v>-4.887715522204434</v>
      </c>
      <c r="K606" s="10">
        <f>MAX(D$8,K605+J605*I$44/VLOOKUP(K605,E$47:G$254,3,TRUE))</f>
        <v>248.1996193852823</v>
      </c>
      <c r="L606" s="13">
        <f t="shared" si="114"/>
        <v>12.32310102655953</v>
      </c>
      <c r="M606" s="10">
        <f t="shared" si="115"/>
        <v>-3.160769941182405</v>
      </c>
      <c r="N606" s="10">
        <f t="shared" si="123"/>
        <v>221.08879712685132</v>
      </c>
      <c r="O606" s="13">
        <f t="shared" si="116"/>
        <v>-0.3044483438076213</v>
      </c>
      <c r="P606" s="13">
        <f t="shared" si="117"/>
        <v>5.9791963545517515</v>
      </c>
      <c r="Q606" s="13">
        <f t="shared" si="118"/>
        <v>1.4561891498033448</v>
      </c>
      <c r="R606" s="13">
        <f t="shared" si="121"/>
        <v>7.4353855043550965</v>
      </c>
      <c r="S606" s="13">
        <f t="shared" si="122"/>
        <v>0</v>
      </c>
    </row>
    <row r="607" spans="9:19" ht="12.75">
      <c r="I607" s="2">
        <f t="shared" si="120"/>
        <v>8220</v>
      </c>
      <c r="J607" s="13">
        <f t="shared" si="119"/>
        <v>-4.892783541114027</v>
      </c>
      <c r="K607" s="10">
        <f>MAX(D$8,K606+J606*I$44/VLOOKUP(K606,E$47:G$254,3,TRUE))</f>
        <v>248.12342396388823</v>
      </c>
      <c r="L607" s="13">
        <f t="shared" si="114"/>
        <v>12.337910841167352</v>
      </c>
      <c r="M607" s="10">
        <f t="shared" si="115"/>
        <v>-3.3072504491552284</v>
      </c>
      <c r="N607" s="10">
        <f t="shared" si="123"/>
        <v>220.98002011332005</v>
      </c>
      <c r="O607" s="13">
        <f t="shared" si="116"/>
        <v>-0.30478168557624485</v>
      </c>
      <c r="P607" s="13">
        <f t="shared" si="117"/>
        <v>5.986567337353987</v>
      </c>
      <c r="Q607" s="13">
        <f t="shared" si="118"/>
        <v>1.458559962699337</v>
      </c>
      <c r="R607" s="13">
        <f t="shared" si="121"/>
        <v>7.445127300053325</v>
      </c>
      <c r="S607" s="13">
        <f t="shared" si="122"/>
        <v>0</v>
      </c>
    </row>
    <row r="608" spans="9:19" ht="12.75">
      <c r="I608" s="2">
        <f t="shared" si="120"/>
        <v>8235</v>
      </c>
      <c r="J608" s="13">
        <f t="shared" si="119"/>
        <v>-4.900103747575694</v>
      </c>
      <c r="K608" s="10">
        <f>MAX(D$8,K607+J607*I$44/VLOOKUP(K607,E$47:G$254,3,TRUE))</f>
        <v>248.04714953629286</v>
      </c>
      <c r="L608" s="13">
        <f t="shared" si="114"/>
        <v>12.354976146463057</v>
      </c>
      <c r="M608" s="10">
        <f t="shared" si="115"/>
        <v>-3.2901851438595227</v>
      </c>
      <c r="N608" s="10">
        <f t="shared" si="123"/>
        <v>220.86620201407413</v>
      </c>
      <c r="O608" s="13">
        <f t="shared" si="116"/>
        <v>-0.3050977103814603</v>
      </c>
      <c r="P608" s="13">
        <f t="shared" si="117"/>
        <v>5.993939165022002</v>
      </c>
      <c r="Q608" s="13">
        <f t="shared" si="118"/>
        <v>1.4609332338653604</v>
      </c>
      <c r="R608" s="13">
        <f t="shared" si="121"/>
        <v>7.454872398887363</v>
      </c>
      <c r="S608" s="13">
        <f t="shared" si="122"/>
        <v>0</v>
      </c>
    </row>
    <row r="609" spans="9:19" ht="12.75">
      <c r="I609" s="2">
        <f t="shared" si="120"/>
        <v>8250</v>
      </c>
      <c r="J609" s="13">
        <f t="shared" si="119"/>
        <v>-4.907097362416271</v>
      </c>
      <c r="K609" s="10">
        <f>MAX(D$8,K608+J608*I$44/VLOOKUP(K608,E$47:G$254,3,TRUE))</f>
        <v>247.97076099276472</v>
      </c>
      <c r="L609" s="13">
        <f t="shared" si="114"/>
        <v>12.371722627376156</v>
      </c>
      <c r="M609" s="10">
        <f t="shared" si="115"/>
        <v>-3.2734386629464236</v>
      </c>
      <c r="N609" s="10">
        <f t="shared" si="123"/>
        <v>220.75297121253718</v>
      </c>
      <c r="O609" s="13">
        <f t="shared" si="116"/>
        <v>-0.30555417411255803</v>
      </c>
      <c r="P609" s="13">
        <f t="shared" si="117"/>
        <v>6.001315209222697</v>
      </c>
      <c r="Q609" s="13">
        <f t="shared" si="118"/>
        <v>1.463310055737189</v>
      </c>
      <c r="R609" s="13">
        <f t="shared" si="121"/>
        <v>7.464625264959886</v>
      </c>
      <c r="S609" s="13">
        <f t="shared" si="122"/>
        <v>0</v>
      </c>
    </row>
    <row r="610" spans="9:19" ht="12.75">
      <c r="I610" s="2">
        <f t="shared" si="120"/>
        <v>8265</v>
      </c>
      <c r="J610" s="13">
        <f t="shared" si="119"/>
        <v>-4.913772362939545</v>
      </c>
      <c r="K610" s="10">
        <f>MAX(D$8,K609+J609*I$44/VLOOKUP(K609,E$47:G$254,3,TRUE))</f>
        <v>247.89426342459564</v>
      </c>
      <c r="L610" s="13">
        <f t="shared" si="114"/>
        <v>12.388157585517453</v>
      </c>
      <c r="M610" s="10">
        <f t="shared" si="115"/>
        <v>-3.2570037048051272</v>
      </c>
      <c r="N610" s="10">
        <f t="shared" si="123"/>
        <v>220.64031673645724</v>
      </c>
      <c r="O610" s="13">
        <f t="shared" si="116"/>
        <v>-0.3059902726763539</v>
      </c>
      <c r="P610" s="13">
        <f t="shared" si="117"/>
        <v>6.008694952678121</v>
      </c>
      <c r="Q610" s="13">
        <f t="shared" si="118"/>
        <v>1.4656902698997878</v>
      </c>
      <c r="R610" s="13">
        <f t="shared" si="121"/>
        <v>7.474385222577908</v>
      </c>
      <c r="S610" s="13">
        <f t="shared" si="122"/>
        <v>0</v>
      </c>
    </row>
    <row r="611" spans="9:19" ht="12.75">
      <c r="I611" s="2">
        <f t="shared" si="120"/>
        <v>8280</v>
      </c>
      <c r="J611" s="13">
        <f t="shared" si="119"/>
        <v>-4.920136538042184</v>
      </c>
      <c r="K611" s="10">
        <f>MAX(D$8,K610+J610*I$44/VLOOKUP(K610,E$47:G$254,3,TRUE))</f>
        <v>247.81766179871792</v>
      </c>
      <c r="L611" s="13">
        <f t="shared" si="114"/>
        <v>12.404288151751203</v>
      </c>
      <c r="M611" s="10">
        <f t="shared" si="115"/>
        <v>-3.240873138571377</v>
      </c>
      <c r="N611" s="10">
        <f t="shared" si="123"/>
        <v>220.52822786486527</v>
      </c>
      <c r="O611" s="13">
        <f t="shared" si="116"/>
        <v>-0.30640650351085696</v>
      </c>
      <c r="P611" s="13">
        <f t="shared" si="117"/>
        <v>6.016077891901463</v>
      </c>
      <c r="Q611" s="13">
        <f t="shared" si="118"/>
        <v>1.468073721807556</v>
      </c>
      <c r="R611" s="13">
        <f t="shared" si="121"/>
        <v>7.4841516137090185</v>
      </c>
      <c r="S611" s="13">
        <f t="shared" si="122"/>
        <v>0</v>
      </c>
    </row>
    <row r="612" spans="9:19" ht="12.75">
      <c r="I612" s="2">
        <f t="shared" si="120"/>
        <v>8295</v>
      </c>
      <c r="J612" s="13">
        <f t="shared" si="119"/>
        <v>-4.926197492645812</v>
      </c>
      <c r="K612" s="10">
        <f>MAX(D$8,K611+J611*I$44/VLOOKUP(K611,E$47:G$254,3,TRUE))</f>
        <v>247.74096096064144</v>
      </c>
      <c r="L612" s="13">
        <f t="shared" si="114"/>
        <v>12.42012129020116</v>
      </c>
      <c r="M612" s="10">
        <f t="shared" si="115"/>
        <v>-3.2250400001214192</v>
      </c>
      <c r="N612" s="10">
        <f t="shared" si="123"/>
        <v>220.4166941221989</v>
      </c>
      <c r="O612" s="13">
        <f t="shared" si="116"/>
        <v>-0.3068033523059057</v>
      </c>
      <c r="P612" s="13">
        <f t="shared" si="117"/>
        <v>6.023463536862408</v>
      </c>
      <c r="Q612" s="13">
        <f t="shared" si="118"/>
        <v>1.4704602606929398</v>
      </c>
      <c r="R612" s="13">
        <f t="shared" si="121"/>
        <v>7.4939237975553485</v>
      </c>
      <c r="S612" s="13">
        <f t="shared" si="122"/>
        <v>0</v>
      </c>
    </row>
    <row r="613" spans="9:19" ht="12.75">
      <c r="I613" s="2">
        <f t="shared" si="120"/>
        <v>8310</v>
      </c>
      <c r="J613" s="13">
        <f t="shared" si="119"/>
        <v>-4.931962652025117</v>
      </c>
      <c r="K613" s="10">
        <f>MAX(D$8,K612+J612*I$44/VLOOKUP(K612,E$47:G$254,3,TRUE))</f>
        <v>247.66416563732173</v>
      </c>
      <c r="L613" s="13">
        <f t="shared" si="114"/>
        <v>12.43566380216256</v>
      </c>
      <c r="M613" s="10">
        <f t="shared" si="115"/>
        <v>-3.20949748816002</v>
      </c>
      <c r="N613" s="10">
        <f t="shared" si="123"/>
        <v>220.3057052725641</v>
      </c>
      <c r="O613" s="13">
        <f t="shared" si="116"/>
        <v>-0.3071812932788589</v>
      </c>
      <c r="P613" s="13">
        <f t="shared" si="117"/>
        <v>6.030851410660251</v>
      </c>
      <c r="Q613" s="13">
        <f t="shared" si="118"/>
        <v>1.4728497394771922</v>
      </c>
      <c r="R613" s="13">
        <f t="shared" si="121"/>
        <v>7.503701150137443</v>
      </c>
      <c r="S613" s="13">
        <f t="shared" si="122"/>
        <v>0</v>
      </c>
    </row>
    <row r="614" spans="9:19" ht="12.75">
      <c r="I614" s="2">
        <f t="shared" si="120"/>
        <v>8325</v>
      </c>
      <c r="J614" s="13">
        <f t="shared" si="119"/>
        <v>-4.937439266034271</v>
      </c>
      <c r="K614" s="10">
        <f>MAX(D$8,K613+J613*I$44/VLOOKUP(K613,E$47:G$254,3,TRUE))</f>
        <v>247.58728043996038</v>
      </c>
      <c r="L614" s="13">
        <f t="shared" si="114"/>
        <v>12.45092232992218</v>
      </c>
      <c r="M614" s="10">
        <f t="shared" si="115"/>
        <v>-3.1942389604003996</v>
      </c>
      <c r="N614" s="10">
        <f t="shared" si="123"/>
        <v>220.19525131413158</v>
      </c>
      <c r="O614" s="13">
        <f t="shared" si="116"/>
        <v>-0.3075407894453974</v>
      </c>
      <c r="P614" s="13">
        <f t="shared" si="117"/>
        <v>6.038241049204671</v>
      </c>
      <c r="Q614" s="13">
        <f t="shared" si="118"/>
        <v>1.475242014683238</v>
      </c>
      <c r="R614" s="13">
        <f t="shared" si="121"/>
        <v>7.513483063887909</v>
      </c>
      <c r="S614" s="13">
        <f t="shared" si="122"/>
        <v>0</v>
      </c>
    </row>
    <row r="615" spans="9:19" ht="12.75">
      <c r="I615" s="2">
        <f t="shared" si="120"/>
        <v>8340</v>
      </c>
      <c r="J615" s="13">
        <f t="shared" si="119"/>
        <v>-4.942634413234297</v>
      </c>
      <c r="K615" s="10">
        <f>MAX(D$8,K614+J614*I$44/VLOOKUP(K614,E$47:G$254,3,TRUE))</f>
        <v>247.51030986673985</v>
      </c>
      <c r="L615" s="13">
        <f t="shared" si="114"/>
        <v>12.465903360488822</v>
      </c>
      <c r="M615" s="10">
        <f t="shared" si="115"/>
        <v>-3.179257929833758</v>
      </c>
      <c r="N615" s="10">
        <f t="shared" si="123"/>
        <v>220.08532247366443</v>
      </c>
      <c r="O615" s="13">
        <f t="shared" si="116"/>
        <v>-0.307882292882141</v>
      </c>
      <c r="P615" s="13">
        <f t="shared" si="117"/>
        <v>6.045632000903944</v>
      </c>
      <c r="Q615" s="13">
        <f t="shared" si="118"/>
        <v>1.4776369463505807</v>
      </c>
      <c r="R615" s="13">
        <f t="shared" si="121"/>
        <v>7.523268947254524</v>
      </c>
      <c r="S615" s="13">
        <f t="shared" si="122"/>
        <v>0</v>
      </c>
    </row>
    <row r="616" spans="9:19" ht="12.75">
      <c r="I616" s="2">
        <f t="shared" si="120"/>
        <v>8355</v>
      </c>
      <c r="J616" s="13">
        <f t="shared" si="119"/>
        <v>-4.947555004923331</v>
      </c>
      <c r="K616" s="10">
        <f>MAX(D$8,K615+J615*I$44/VLOOKUP(K615,E$47:G$254,3,TRUE))</f>
        <v>247.43325830549364</v>
      </c>
      <c r="L616" s="13">
        <f t="shared" si="114"/>
        <v>12.480613229236015</v>
      </c>
      <c r="M616" s="10">
        <f t="shared" si="115"/>
        <v>-3.325838383667211</v>
      </c>
      <c r="N616" s="10">
        <f t="shared" si="123"/>
        <v>219.9759092011744</v>
      </c>
      <c r="O616" s="13">
        <f t="shared" si="116"/>
        <v>-0.30820624498483085</v>
      </c>
      <c r="P616" s="13">
        <f t="shared" si="117"/>
        <v>6.053023826360463</v>
      </c>
      <c r="Q616" s="13">
        <f t="shared" si="118"/>
        <v>1.480034397952221</v>
      </c>
      <c r="R616" s="13">
        <f t="shared" si="121"/>
        <v>7.5330582243126845</v>
      </c>
      <c r="S616" s="13">
        <f t="shared" si="122"/>
        <v>0</v>
      </c>
    </row>
    <row r="617" spans="9:19" ht="12.75">
      <c r="I617" s="2">
        <f t="shared" si="120"/>
        <v>8370</v>
      </c>
      <c r="J617" s="13">
        <f t="shared" si="119"/>
        <v>-4.954730862409949</v>
      </c>
      <c r="K617" s="10">
        <f>MAX(D$8,K616+J616*I$44/VLOOKUP(K616,E$47:G$254,3,TRUE))</f>
        <v>247.35613003631394</v>
      </c>
      <c r="L617" s="13">
        <f t="shared" si="114"/>
        <v>12.497581196796855</v>
      </c>
      <c r="M617" s="10">
        <f t="shared" si="115"/>
        <v>-3.3088704161063713</v>
      </c>
      <c r="N617" s="10">
        <f t="shared" si="123"/>
        <v>219.86145140336086</v>
      </c>
      <c r="O617" s="13">
        <f t="shared" si="116"/>
        <v>-0.30851307671878203</v>
      </c>
      <c r="P617" s="13">
        <f t="shared" si="117"/>
        <v>6.060416098073386</v>
      </c>
      <c r="Q617" s="13">
        <f t="shared" si="118"/>
        <v>1.48243423631352</v>
      </c>
      <c r="R617" s="13">
        <f t="shared" si="121"/>
        <v>7.542850334386905</v>
      </c>
      <c r="S617" s="13">
        <f t="shared" si="122"/>
        <v>0</v>
      </c>
    </row>
    <row r="618" spans="9:19" ht="12.75">
      <c r="I618" s="2">
        <f t="shared" si="120"/>
        <v>8385</v>
      </c>
      <c r="J618" s="13">
        <f t="shared" si="119"/>
        <v>-4.961583165478225</v>
      </c>
      <c r="K618" s="10">
        <f>MAX(D$8,K617+J617*I$44/VLOOKUP(K617,E$47:G$254,3,TRUE))</f>
        <v>247.27888990148196</v>
      </c>
      <c r="L618" s="13">
        <f t="shared" si="114"/>
        <v>12.514232885489347</v>
      </c>
      <c r="M618" s="10">
        <f t="shared" si="115"/>
        <v>-3.2922187274138786</v>
      </c>
      <c r="N618" s="10">
        <f t="shared" si="123"/>
        <v>219.7475775534054</v>
      </c>
      <c r="O618" s="13">
        <f t="shared" si="116"/>
        <v>-0.3089605393279271</v>
      </c>
      <c r="P618" s="13">
        <f t="shared" si="117"/>
        <v>6.0678121646477505</v>
      </c>
      <c r="Q618" s="13">
        <f t="shared" si="118"/>
        <v>1.484837555363372</v>
      </c>
      <c r="R618" s="13">
        <f t="shared" si="121"/>
        <v>7.5526497200111224</v>
      </c>
      <c r="S618" s="13">
        <f t="shared" si="122"/>
        <v>0</v>
      </c>
    </row>
    <row r="619" spans="9:19" ht="12.75">
      <c r="I619" s="2">
        <f t="shared" si="120"/>
        <v>8400</v>
      </c>
      <c r="J619" s="13">
        <f t="shared" si="119"/>
        <v>-4.968119819419127</v>
      </c>
      <c r="K619" s="10">
        <f>MAX(D$8,K618+J618*I$44/VLOOKUP(K618,E$47:G$254,3,TRUE))</f>
        <v>247.20154294494208</v>
      </c>
      <c r="L619" s="13">
        <f t="shared" si="114"/>
        <v>12.530575535583132</v>
      </c>
      <c r="M619" s="10">
        <f t="shared" si="115"/>
        <v>-3.2758760773200937</v>
      </c>
      <c r="N619" s="10">
        <f t="shared" si="123"/>
        <v>219.63427676665918</v>
      </c>
      <c r="O619" s="13">
        <f t="shared" si="116"/>
        <v>-0.3093878261595364</v>
      </c>
      <c r="P619" s="13">
        <f t="shared" si="117"/>
        <v>6.075211518004052</v>
      </c>
      <c r="Q619" s="13">
        <f t="shared" si="118"/>
        <v>1.4872441981599536</v>
      </c>
      <c r="R619" s="13">
        <f t="shared" si="121"/>
        <v>7.562455716164005</v>
      </c>
      <c r="S619" s="13">
        <f t="shared" si="122"/>
        <v>0</v>
      </c>
    </row>
    <row r="620" spans="9:19" ht="12.75">
      <c r="I620" s="2">
        <f t="shared" si="120"/>
        <v>8415</v>
      </c>
      <c r="J620" s="13">
        <f t="shared" si="119"/>
        <v>-4.974348542834035</v>
      </c>
      <c r="K620" s="10">
        <f>MAX(D$8,K619+J619*I$44/VLOOKUP(K619,E$47:G$254,3,TRUE))</f>
        <v>247.12409408740177</v>
      </c>
      <c r="L620" s="13">
        <f t="shared" si="114"/>
        <v>12.546616218071138</v>
      </c>
      <c r="M620" s="10">
        <f t="shared" si="115"/>
        <v>-3.2598353948320877</v>
      </c>
      <c r="N620" s="10">
        <f t="shared" si="123"/>
        <v>219.52153840764527</v>
      </c>
      <c r="O620" s="13">
        <f t="shared" si="116"/>
        <v>-0.30979543016121625</v>
      </c>
      <c r="P620" s="13">
        <f t="shared" si="117"/>
        <v>6.082613663641158</v>
      </c>
      <c r="Q620" s="13">
        <f t="shared" si="118"/>
        <v>1.4896540115959451</v>
      </c>
      <c r="R620" s="13">
        <f t="shared" si="121"/>
        <v>7.572267675237104</v>
      </c>
      <c r="S620" s="13">
        <f t="shared" si="122"/>
        <v>0</v>
      </c>
    </row>
    <row r="621" spans="9:19" ht="12.75">
      <c r="I621" s="2">
        <f t="shared" si="120"/>
        <v>8430</v>
      </c>
      <c r="J621" s="13">
        <f t="shared" si="119"/>
        <v>-4.980276872025922</v>
      </c>
      <c r="K621" s="10">
        <f>MAX(D$8,K620+J620*I$44/VLOOKUP(K620,E$47:G$254,3,TRUE))</f>
        <v>247.04654812924193</v>
      </c>
      <c r="L621" s="13">
        <f t="shared" si="114"/>
        <v>12.562361838640431</v>
      </c>
      <c r="M621" s="10">
        <f t="shared" si="115"/>
        <v>-3.244089774262795</v>
      </c>
      <c r="N621" s="10">
        <f t="shared" si="123"/>
        <v>219.40935208423298</v>
      </c>
      <c r="O621" s="13">
        <f t="shared" si="116"/>
        <v>-0.31018383263938176</v>
      </c>
      <c r="P621" s="13">
        <f t="shared" si="117"/>
        <v>6.0900181203065324</v>
      </c>
      <c r="Q621" s="13">
        <f t="shared" si="118"/>
        <v>1.4920668463079765</v>
      </c>
      <c r="R621" s="13">
        <f t="shared" si="121"/>
        <v>7.582084966614509</v>
      </c>
      <c r="S621" s="13">
        <f t="shared" si="122"/>
        <v>0</v>
      </c>
    </row>
    <row r="622" spans="9:19" ht="12.75">
      <c r="I622" s="2">
        <f t="shared" si="120"/>
        <v>8445</v>
      </c>
      <c r="J622" s="13">
        <f t="shared" si="119"/>
        <v>-4.985912165287586</v>
      </c>
      <c r="K622" s="10">
        <f>MAX(D$8,K621+J621*I$44/VLOOKUP(K621,E$47:G$254,3,TRUE))</f>
        <v>246.96890975335873</v>
      </c>
      <c r="L622" s="13">
        <f t="shared" si="114"/>
        <v>12.57781914154992</v>
      </c>
      <c r="M622" s="10">
        <f t="shared" si="115"/>
        <v>-3.228632471353306</v>
      </c>
      <c r="N622" s="10">
        <f t="shared" si="123"/>
        <v>219.2977076419489</v>
      </c>
      <c r="O622" s="13">
        <f t="shared" si="116"/>
        <v>-0.31055350353278754</v>
      </c>
      <c r="P622" s="13">
        <f t="shared" si="117"/>
        <v>6.097424419674131</v>
      </c>
      <c r="Q622" s="13">
        <f t="shared" si="118"/>
        <v>1.4944825565882025</v>
      </c>
      <c r="R622" s="13">
        <f t="shared" si="121"/>
        <v>7.591906976262334</v>
      </c>
      <c r="S622" s="13">
        <f t="shared" si="122"/>
        <v>0</v>
      </c>
    </row>
    <row r="623" spans="9:19" ht="12.75">
      <c r="I623" s="2">
        <f t="shared" si="120"/>
        <v>8460</v>
      </c>
      <c r="J623" s="13">
        <f t="shared" si="119"/>
        <v>-4.991261607089156</v>
      </c>
      <c r="K623" s="10">
        <f>MAX(D$8,K622+J622*I$44/VLOOKUP(K622,E$47:G$254,3,TRUE))</f>
        <v>246.8911835279387</v>
      </c>
      <c r="L623" s="13">
        <f aca="true" t="shared" si="124" ref="L623:L686">(K623-N623)/D$12</f>
        <v>12.592994713416951</v>
      </c>
      <c r="M623" s="10">
        <f t="shared" si="115"/>
        <v>-3.2134568994862747</v>
      </c>
      <c r="N623" s="10">
        <f t="shared" si="123"/>
        <v>219.1865951584214</v>
      </c>
      <c r="O623" s="13">
        <f t="shared" si="116"/>
        <v>-0.3109049016801464</v>
      </c>
      <c r="P623" s="13">
        <f t="shared" si="117"/>
        <v>6.104832106029837</v>
      </c>
      <c r="Q623" s="13">
        <f t="shared" si="118"/>
        <v>1.496901000297958</v>
      </c>
      <c r="R623" s="13">
        <f t="shared" si="121"/>
        <v>7.601733106327796</v>
      </c>
      <c r="S623" s="13">
        <f t="shared" si="122"/>
        <v>0</v>
      </c>
    </row>
    <row r="624" spans="9:19" ht="12.75">
      <c r="I624" s="2">
        <f t="shared" si="120"/>
        <v>8475</v>
      </c>
      <c r="J624" s="13">
        <f t="shared" si="119"/>
        <v>-4.99633221216733</v>
      </c>
      <c r="K624" s="10">
        <f>MAX(D$8,K623+J623*I$44/VLOOKUP(K623,E$47:G$254,3,TRUE))</f>
        <v>246.81337390916846</v>
      </c>
      <c r="L624" s="13">
        <f t="shared" si="124"/>
        <v>12.607894986915007</v>
      </c>
      <c r="M624" s="10">
        <f t="shared" si="115"/>
        <v>-3.1985566259882194</v>
      </c>
      <c r="N624" s="10">
        <f t="shared" si="123"/>
        <v>219.07600493795545</v>
      </c>
      <c r="O624" s="13">
        <f t="shared" si="116"/>
        <v>-0.31123847508092695</v>
      </c>
      <c r="P624" s="13">
        <f t="shared" si="117"/>
        <v>6.112240735964234</v>
      </c>
      <c r="Q624" s="13">
        <f t="shared" si="118"/>
        <v>1.4993220387834423</v>
      </c>
      <c r="R624" s="13">
        <f t="shared" si="121"/>
        <v>7.611562774747677</v>
      </c>
      <c r="S624" s="13">
        <f t="shared" si="122"/>
        <v>0</v>
      </c>
    </row>
    <row r="625" spans="9:19" ht="12.75">
      <c r="I625" s="2">
        <f t="shared" si="120"/>
        <v>8490</v>
      </c>
      <c r="J625" s="13">
        <f t="shared" si="119"/>
        <v>-5.0011308295185675</v>
      </c>
      <c r="K625" s="10">
        <f>MAX(D$8,K624+J624*I$44/VLOOKUP(K624,E$47:G$254,3,TRUE))</f>
        <v>246.7354852438807</v>
      </c>
      <c r="L625" s="13">
        <f t="shared" si="124"/>
        <v>12.622526244384563</v>
      </c>
      <c r="M625" s="10">
        <f aca="true" t="shared" si="125" ref="M625:M688">L625-VLOOKUP(N625,A$47:C$254,2,TRUE)</f>
        <v>-3.345215691099309</v>
      </c>
      <c r="N625" s="10">
        <f t="shared" si="123"/>
        <v>218.96592750623466</v>
      </c>
      <c r="O625" s="13">
        <f aca="true" t="shared" si="126" ref="O625:O688">(K625-K624)/(I625-I624)*60</f>
        <v>-0.31155466115103536</v>
      </c>
      <c r="P625" s="13">
        <f t="shared" si="117"/>
        <v>6.119649878072603</v>
      </c>
      <c r="Q625" s="13">
        <f t="shared" si="118"/>
        <v>1.5017455367933927</v>
      </c>
      <c r="R625" s="13">
        <f t="shared" si="121"/>
        <v>7.6213954148659955</v>
      </c>
      <c r="S625" s="13">
        <f t="shared" si="122"/>
        <v>0</v>
      </c>
    </row>
    <row r="626" spans="9:19" ht="12.75">
      <c r="I626" s="2">
        <f t="shared" si="120"/>
        <v>8505</v>
      </c>
      <c r="J626" s="13">
        <f t="shared" si="119"/>
        <v>-5.008187219636067</v>
      </c>
      <c r="K626" s="10">
        <f>MAX(D$8,K625+J625*I$44/VLOOKUP(K625,E$47:G$254,3,TRUE))</f>
        <v>246.65752177213795</v>
      </c>
      <c r="L626" s="13">
        <f t="shared" si="124"/>
        <v>12.639417694696688</v>
      </c>
      <c r="M626" s="10">
        <f t="shared" si="125"/>
        <v>-3.3283242407871843</v>
      </c>
      <c r="N626" s="10">
        <f t="shared" si="123"/>
        <v>218.85080284380524</v>
      </c>
      <c r="O626" s="13">
        <f t="shared" si="126"/>
        <v>-0.3118538869709937</v>
      </c>
      <c r="P626" s="13">
        <f t="shared" si="117"/>
        <v>6.127059112661931</v>
      </c>
      <c r="Q626" s="13">
        <f t="shared" si="118"/>
        <v>1.504171362398689</v>
      </c>
      <c r="R626" s="13">
        <f t="shared" si="121"/>
        <v>7.631230475060621</v>
      </c>
      <c r="S626" s="13">
        <f t="shared" si="122"/>
        <v>0</v>
      </c>
    </row>
    <row r="627" spans="9:19" ht="12.75">
      <c r="I627" s="2">
        <f t="shared" si="120"/>
        <v>8520</v>
      </c>
      <c r="J627" s="13">
        <f t="shared" si="119"/>
        <v>-5.014922534793507</v>
      </c>
      <c r="K627" s="10">
        <f>MAX(D$8,K626+J626*I$44/VLOOKUP(K626,E$47:G$254,3,TRUE))</f>
        <v>246.5794482971399</v>
      </c>
      <c r="L627" s="13">
        <f t="shared" si="124"/>
        <v>12.655994909648054</v>
      </c>
      <c r="M627" s="10">
        <f t="shared" si="125"/>
        <v>-3.3117470258358175</v>
      </c>
      <c r="N627" s="10">
        <f t="shared" si="123"/>
        <v>218.73625949591417</v>
      </c>
      <c r="O627" s="13">
        <f t="shared" si="126"/>
        <v>-0.3122938999922553</v>
      </c>
      <c r="P627" s="13">
        <f t="shared" si="117"/>
        <v>6.134471764110304</v>
      </c>
      <c r="Q627" s="13">
        <f t="shared" si="118"/>
        <v>1.5066006107442436</v>
      </c>
      <c r="R627" s="13">
        <f t="shared" si="121"/>
        <v>7.641072374854548</v>
      </c>
      <c r="S627" s="13">
        <f t="shared" si="122"/>
        <v>0</v>
      </c>
    </row>
    <row r="628" spans="9:19" ht="12.75">
      <c r="I628" s="2">
        <f t="shared" si="120"/>
        <v>8535</v>
      </c>
      <c r="J628" s="13">
        <f t="shared" si="119"/>
        <v>-5.021344621311519</v>
      </c>
      <c r="K628" s="10">
        <f>MAX(D$8,K627+J627*I$44/VLOOKUP(K627,E$47:G$254,3,TRUE))</f>
        <v>246.5012698241782</v>
      </c>
      <c r="L628" s="13">
        <f t="shared" si="124"/>
        <v>12.672265079972194</v>
      </c>
      <c r="M628" s="10">
        <f t="shared" si="125"/>
        <v>-3.2954768555116782</v>
      </c>
      <c r="N628" s="10">
        <f t="shared" si="123"/>
        <v>218.62228664823937</v>
      </c>
      <c r="O628" s="13">
        <f t="shared" si="126"/>
        <v>-0.31271389184678355</v>
      </c>
      <c r="P628" s="13">
        <f aca="true" t="shared" si="127" ref="P628:P691">$D$16*($D$19*$D$21*$D$17+$D$20*$D$22*$D$18)*($D$7^4-$K628^4)</f>
        <v>6.141887332569767</v>
      </c>
      <c r="Q628" s="13">
        <f aca="true" t="shared" si="128" ref="Q628:Q691">($D$7-$K628)*(1/$D$13+1/$D$14)</f>
        <v>1.5090331260909076</v>
      </c>
      <c r="R628" s="13">
        <f t="shared" si="121"/>
        <v>7.650920458660675</v>
      </c>
      <c r="S628" s="13">
        <f t="shared" si="122"/>
        <v>0</v>
      </c>
    </row>
    <row r="629" spans="9:19" ht="12.75">
      <c r="I629" s="2">
        <f t="shared" si="120"/>
        <v>8550</v>
      </c>
      <c r="J629" s="13">
        <f t="shared" si="119"/>
        <v>-5.0274611402327105</v>
      </c>
      <c r="K629" s="10">
        <f>MAX(D$8,K628+J628*I$44/VLOOKUP(K628,E$47:G$254,3,TRUE))</f>
        <v>246.42299123622695</v>
      </c>
      <c r="L629" s="13">
        <f t="shared" si="124"/>
        <v>12.688235228318659</v>
      </c>
      <c r="M629" s="10">
        <f t="shared" si="125"/>
        <v>-3.279506707165213</v>
      </c>
      <c r="N629" s="10">
        <f t="shared" si="123"/>
        <v>218.5088737339259</v>
      </c>
      <c r="O629" s="13">
        <f t="shared" si="126"/>
        <v>-0.3131143518049839</v>
      </c>
      <c r="P629" s="13">
        <f t="shared" si="127"/>
        <v>6.149305331580516</v>
      </c>
      <c r="Q629" s="13">
        <f t="shared" si="128"/>
        <v>1.511468756505432</v>
      </c>
      <c r="R629" s="13">
        <f t="shared" si="121"/>
        <v>7.660774088085948</v>
      </c>
      <c r="S629" s="13">
        <f t="shared" si="122"/>
        <v>0</v>
      </c>
    </row>
    <row r="630" spans="9:19" ht="12.75">
      <c r="I630" s="2">
        <f t="shared" si="120"/>
        <v>8565</v>
      </c>
      <c r="J630" s="13">
        <f t="shared" si="119"/>
        <v>-5.033279571679208</v>
      </c>
      <c r="K630" s="10">
        <f>MAX(D$8,K629+J629*I$44/VLOOKUP(K629,E$47:G$254,3,TRUE))</f>
        <v>246.34461729683093</v>
      </c>
      <c r="L630" s="13">
        <f t="shared" si="124"/>
        <v>12.703912213195293</v>
      </c>
      <c r="M630" s="10">
        <f t="shared" si="125"/>
        <v>-3.2638297222885786</v>
      </c>
      <c r="N630" s="10">
        <f t="shared" si="123"/>
        <v>218.3960104278013</v>
      </c>
      <c r="O630" s="13">
        <f t="shared" si="126"/>
        <v>-0.31349575758406445</v>
      </c>
      <c r="P630" s="13">
        <f t="shared" si="127"/>
        <v>6.156725287745486</v>
      </c>
      <c r="Q630" s="13">
        <f t="shared" si="128"/>
        <v>1.513907353770599</v>
      </c>
      <c r="R630" s="13">
        <f t="shared" si="121"/>
        <v>7.670632641516085</v>
      </c>
      <c r="S630" s="13">
        <f t="shared" si="122"/>
        <v>0</v>
      </c>
    </row>
    <row r="631" spans="9:19" ht="12.75">
      <c r="I631" s="2">
        <f t="shared" si="120"/>
        <v>8580</v>
      </c>
      <c r="J631" s="13">
        <f t="shared" si="119"/>
        <v>-5.038807219107889</v>
      </c>
      <c r="K631" s="10">
        <f>MAX(D$8,K630+J630*I$44/VLOOKUP(K630,E$47:G$254,3,TRUE))</f>
        <v>246.26615265292602</v>
      </c>
      <c r="L631" s="13">
        <f t="shared" si="124"/>
        <v>12.719302732817875</v>
      </c>
      <c r="M631" s="10">
        <f t="shared" si="125"/>
        <v>-3.248439202665997</v>
      </c>
      <c r="N631" s="10">
        <f t="shared" si="123"/>
        <v>218.2836866407267</v>
      </c>
      <c r="O631" s="13">
        <f t="shared" si="126"/>
        <v>-0.3138585756196335</v>
      </c>
      <c r="P631" s="13">
        <f t="shared" si="127"/>
        <v>6.16414674041252</v>
      </c>
      <c r="Q631" s="13">
        <f t="shared" si="128"/>
        <v>1.5163487732974645</v>
      </c>
      <c r="R631" s="13">
        <f t="shared" si="121"/>
        <v>7.680495513709985</v>
      </c>
      <c r="S631" s="13">
        <f t="shared" si="122"/>
        <v>0</v>
      </c>
    </row>
    <row r="632" spans="9:19" ht="12.75">
      <c r="I632" s="2">
        <f t="shared" si="120"/>
        <v>8595</v>
      </c>
      <c r="J632" s="13">
        <f t="shared" si="119"/>
        <v>-5.044051213465823</v>
      </c>
      <c r="K632" s="10">
        <f>MAX(D$8,K631+J631*I$44/VLOOKUP(K631,E$47:G$254,3,TRUE))</f>
        <v>246.18760183759335</v>
      </c>
      <c r="L632" s="13">
        <f t="shared" si="124"/>
        <v>12.73441332886945</v>
      </c>
      <c r="M632" s="10">
        <f t="shared" si="125"/>
        <v>-3.233328606614421</v>
      </c>
      <c r="N632" s="10">
        <f t="shared" si="123"/>
        <v>218.17189251408055</v>
      </c>
      <c r="O632" s="13">
        <f t="shared" si="126"/>
        <v>-0.31420326133070375</v>
      </c>
      <c r="P632" s="13">
        <f t="shared" si="127"/>
        <v>6.171569241363963</v>
      </c>
      <c r="Q632" s="13">
        <f t="shared" si="128"/>
        <v>1.518792874039664</v>
      </c>
      <c r="R632" s="13">
        <f t="shared" si="121"/>
        <v>7.6903621154036275</v>
      </c>
      <c r="S632" s="13">
        <f t="shared" si="122"/>
        <v>0</v>
      </c>
    </row>
    <row r="633" spans="9:19" ht="12.75">
      <c r="I633" s="2">
        <f t="shared" si="120"/>
        <v>8610</v>
      </c>
      <c r="J633" s="13">
        <f t="shared" si="119"/>
        <v>-5.049018517248062</v>
      </c>
      <c r="K633" s="10">
        <f>MAX(D$8,K632+J632*I$44/VLOOKUP(K632,E$47:G$254,3,TRUE))</f>
        <v>246.10896927274842</v>
      </c>
      <c r="L633" s="13">
        <f t="shared" si="124"/>
        <v>12.749250390171353</v>
      </c>
      <c r="M633" s="10">
        <f t="shared" si="125"/>
        <v>-3.218491545312519</v>
      </c>
      <c r="N633" s="10">
        <f t="shared" si="123"/>
        <v>218.06061841437145</v>
      </c>
      <c r="O633" s="13">
        <f t="shared" si="126"/>
        <v>-0.31453025937969414</v>
      </c>
      <c r="P633" s="13">
        <f t="shared" si="127"/>
        <v>6.178992354513551</v>
      </c>
      <c r="Q633" s="13">
        <f t="shared" si="128"/>
        <v>1.5212395184097394</v>
      </c>
      <c r="R633" s="13">
        <f t="shared" si="121"/>
        <v>7.700231872923291</v>
      </c>
      <c r="S633" s="13">
        <f t="shared" si="122"/>
        <v>0</v>
      </c>
    </row>
    <row r="634" spans="9:19" ht="12.75">
      <c r="I634" s="2">
        <f t="shared" si="120"/>
        <v>8625</v>
      </c>
      <c r="J634" s="13">
        <f t="shared" si="119"/>
        <v>-5.053715928460325</v>
      </c>
      <c r="K634" s="10">
        <f>MAX(D$8,K633+J633*I$44/VLOOKUP(K633,E$47:G$254,3,TRUE))</f>
        <v>246.0302592717673</v>
      </c>
      <c r="L634" s="13">
        <f t="shared" si="124"/>
        <v>12.76382015626812</v>
      </c>
      <c r="M634" s="10">
        <f t="shared" si="125"/>
        <v>-3.3652121017963967</v>
      </c>
      <c r="N634" s="10">
        <f t="shared" si="123"/>
        <v>217.94985492797744</v>
      </c>
      <c r="O634" s="13">
        <f t="shared" si="126"/>
        <v>-0.3148400039244734</v>
      </c>
      <c r="P634" s="13">
        <f t="shared" si="127"/>
        <v>6.186415655610367</v>
      </c>
      <c r="Q634" s="13">
        <f t="shared" si="128"/>
        <v>1.5236885721974274</v>
      </c>
      <c r="R634" s="13">
        <f t="shared" si="121"/>
        <v>7.710104227807794</v>
      </c>
      <c r="S634" s="13">
        <f t="shared" si="122"/>
        <v>0</v>
      </c>
    </row>
    <row r="635" spans="9:19" ht="12.75">
      <c r="I635" s="2">
        <f t="shared" si="120"/>
        <v>8640</v>
      </c>
      <c r="J635" s="13">
        <f aca="true" t="shared" si="129" ref="J635:J698">(D$7-K635)*(1/D$13+1/D$14)+D$16*(D$19*D$21*D$17+D$20*D$22*D$18)*(D$7^4-K635^4)-(K635-N635)/D$12</f>
        <v>-5.060673157825972</v>
      </c>
      <c r="K635" s="10">
        <f>MAX(D$8,K634+J634*I$44/VLOOKUP(K634,E$47:G$254,3,TRUE))</f>
        <v>245.95147604205079</v>
      </c>
      <c r="L635" s="13">
        <f t="shared" si="124"/>
        <v>12.780651794265621</v>
      </c>
      <c r="M635" s="10">
        <f t="shared" si="125"/>
        <v>-3.348380463798895</v>
      </c>
      <c r="N635" s="10">
        <f t="shared" si="123"/>
        <v>217.83404209466642</v>
      </c>
      <c r="O635" s="13">
        <f t="shared" si="126"/>
        <v>-0.31513291886608386</v>
      </c>
      <c r="P635" s="13">
        <f t="shared" si="127"/>
        <v>6.193838731949774</v>
      </c>
      <c r="Q635" s="13">
        <f t="shared" si="128"/>
        <v>1.5261399044898742</v>
      </c>
      <c r="R635" s="13">
        <f t="shared" si="121"/>
        <v>7.719978636439649</v>
      </c>
      <c r="S635" s="13">
        <f t="shared" si="122"/>
        <v>0</v>
      </c>
    </row>
    <row r="636" spans="9:19" ht="12.75">
      <c r="I636" s="2">
        <f aca="true" t="shared" si="130" ref="I636:I699">I635+I$44</f>
        <v>8655</v>
      </c>
      <c r="J636" s="13">
        <f t="shared" si="129"/>
        <v>-5.0673113410495425</v>
      </c>
      <c r="K636" s="10">
        <f>MAX(D$8,K635+J635*I$44/VLOOKUP(K635,E$47:G$254,3,TRUE))</f>
        <v>245.87258435491262</v>
      </c>
      <c r="L636" s="13">
        <f t="shared" si="124"/>
        <v>12.797170835201346</v>
      </c>
      <c r="M636" s="10">
        <f t="shared" si="125"/>
        <v>-3.33186142286317</v>
      </c>
      <c r="N636" s="10">
        <f t="shared" si="123"/>
        <v>217.71880851746965</v>
      </c>
      <c r="O636" s="13">
        <f t="shared" si="126"/>
        <v>-0.3155667485526692</v>
      </c>
      <c r="P636" s="13">
        <f t="shared" si="127"/>
        <v>6.201264882727683</v>
      </c>
      <c r="Q636" s="13">
        <f t="shared" si="128"/>
        <v>1.5285946114241198</v>
      </c>
      <c r="R636" s="13">
        <f aca="true" t="shared" si="131" ref="R636:R699">(D$7-K636)*(1/D$13+1/D$14)+D$16*(D$19*D$21*D$17+D$20*D$22*D$18)*(D$7^4-K636^4)</f>
        <v>7.729859494151803</v>
      </c>
      <c r="S636" s="13">
        <f aca="true" t="shared" si="132" ref="S636:S699">IF(K636=D$8,-J636,0)</f>
        <v>0</v>
      </c>
    </row>
    <row r="637" spans="9:19" ht="12.75">
      <c r="I637" s="2">
        <f t="shared" si="130"/>
        <v>8670</v>
      </c>
      <c r="J637" s="13">
        <f t="shared" si="129"/>
        <v>-5.073638276006395</v>
      </c>
      <c r="K637" s="10">
        <f>MAX(D$8,K636+J636*I$44/VLOOKUP(K636,E$47:G$254,3,TRUE))</f>
        <v>245.7935891840169</v>
      </c>
      <c r="L637" s="13">
        <f t="shared" si="124"/>
        <v>12.813384429804634</v>
      </c>
      <c r="M637" s="10">
        <f t="shared" si="125"/>
        <v>-3.3156478282598822</v>
      </c>
      <c r="N637" s="10">
        <f t="shared" si="123"/>
        <v>217.6041434384467</v>
      </c>
      <c r="O637" s="13">
        <f t="shared" si="126"/>
        <v>-0.3159806835828931</v>
      </c>
      <c r="P637" s="13">
        <f t="shared" si="127"/>
        <v>6.208693615553134</v>
      </c>
      <c r="Q637" s="13">
        <f t="shared" si="128"/>
        <v>1.5310525382451046</v>
      </c>
      <c r="R637" s="13">
        <f t="shared" si="131"/>
        <v>7.739746153798238</v>
      </c>
      <c r="S637" s="13">
        <f t="shared" si="132"/>
        <v>0</v>
      </c>
    </row>
    <row r="638" spans="9:19" ht="12.75">
      <c r="I638" s="2">
        <f t="shared" si="130"/>
        <v>8685</v>
      </c>
      <c r="J638" s="13">
        <f t="shared" si="129"/>
        <v>-5.079661576458692</v>
      </c>
      <c r="K638" s="10">
        <f>MAX(D$8,K637+J637*I$44/VLOOKUP(K637,E$47:G$254,3,TRUE))</f>
        <v>245.71449538146535</v>
      </c>
      <c r="L638" s="13">
        <f t="shared" si="124"/>
        <v>12.829299561689966</v>
      </c>
      <c r="M638" s="10">
        <f t="shared" si="125"/>
        <v>-3.2997326963745497</v>
      </c>
      <c r="N638" s="10">
        <f t="shared" si="123"/>
        <v>217.49003634574743</v>
      </c>
      <c r="O638" s="13">
        <f t="shared" si="126"/>
        <v>-0.3163752102061608</v>
      </c>
      <c r="P638" s="13">
        <f t="shared" si="127"/>
        <v>6.216124451251105</v>
      </c>
      <c r="Q638" s="13">
        <f t="shared" si="128"/>
        <v>1.5335135339801698</v>
      </c>
      <c r="R638" s="13">
        <f t="shared" si="131"/>
        <v>7.749637985231274</v>
      </c>
      <c r="S638" s="13">
        <f t="shared" si="132"/>
        <v>0</v>
      </c>
    </row>
    <row r="639" spans="9:19" ht="12.75">
      <c r="I639" s="2">
        <f t="shared" si="130"/>
        <v>8700</v>
      </c>
      <c r="J639" s="13">
        <f t="shared" si="129"/>
        <v>-5.085388676384902</v>
      </c>
      <c r="K639" s="10">
        <f>MAX(D$8,K638+J638*I$44/VLOOKUP(K638,E$47:G$254,3,TRUE))</f>
        <v>245.63530768066747</v>
      </c>
      <c r="L639" s="13">
        <f t="shared" si="124"/>
        <v>12.844923051275712</v>
      </c>
      <c r="M639" s="10">
        <f t="shared" si="125"/>
        <v>-3.284109206788804</v>
      </c>
      <c r="N639" s="10">
        <f t="shared" si="123"/>
        <v>217.3764769678609</v>
      </c>
      <c r="O639" s="13">
        <f t="shared" si="126"/>
        <v>-0.31675080319155313</v>
      </c>
      <c r="P639" s="13">
        <f t="shared" si="127"/>
        <v>6.223556923541056</v>
      </c>
      <c r="Q639" s="13">
        <f t="shared" si="128"/>
        <v>1.535977451349754</v>
      </c>
      <c r="R639" s="13">
        <f t="shared" si="131"/>
        <v>7.75953437489081</v>
      </c>
      <c r="S639" s="13">
        <f t="shared" si="132"/>
        <v>0</v>
      </c>
    </row>
    <row r="640" spans="9:19" ht="12.75">
      <c r="I640" s="2">
        <f t="shared" si="130"/>
        <v>8715</v>
      </c>
      <c r="J640" s="13">
        <f t="shared" si="129"/>
        <v>-5.090826834207853</v>
      </c>
      <c r="K640" s="10">
        <f>MAX(D$8,K639+J639*I$44/VLOOKUP(K639,E$47:G$254,3,TRUE))</f>
        <v>245.55603069914318</v>
      </c>
      <c r="L640" s="13">
        <f t="shared" si="124"/>
        <v>12.860261559611013</v>
      </c>
      <c r="M640" s="10">
        <f t="shared" si="125"/>
        <v>-3.268770698453503</v>
      </c>
      <c r="N640" s="10">
        <f t="shared" si="123"/>
        <v>217.26345526799895</v>
      </c>
      <c r="O640" s="13">
        <f t="shared" si="126"/>
        <v>-0.317107926097151</v>
      </c>
      <c r="P640" s="13">
        <f t="shared" si="127"/>
        <v>6.230990578722973</v>
      </c>
      <c r="Q640" s="13">
        <f t="shared" si="128"/>
        <v>1.5384441466801873</v>
      </c>
      <c r="R640" s="13">
        <f t="shared" si="131"/>
        <v>7.76943472540316</v>
      </c>
      <c r="S640" s="13">
        <f t="shared" si="132"/>
        <v>0</v>
      </c>
    </row>
    <row r="641" spans="9:19" ht="12.75">
      <c r="I641" s="2">
        <f t="shared" si="130"/>
        <v>8730</v>
      </c>
      <c r="J641" s="13">
        <f t="shared" si="129"/>
        <v>-5.095983136923524</v>
      </c>
      <c r="K641" s="10">
        <f>MAX(D$8,K640+J640*I$44/VLOOKUP(K640,E$47:G$254,3,TRUE))</f>
        <v>245.47666894125967</v>
      </c>
      <c r="L641" s="13">
        <f t="shared" si="124"/>
        <v>12.875321592112797</v>
      </c>
      <c r="M641" s="10">
        <f t="shared" si="125"/>
        <v>-3.2537106659517185</v>
      </c>
      <c r="N641" s="10">
        <f t="shared" si="123"/>
        <v>217.15096143861152</v>
      </c>
      <c r="O641" s="13">
        <f t="shared" si="126"/>
        <v>-0.3174470315340159</v>
      </c>
      <c r="P641" s="13">
        <f t="shared" si="127"/>
        <v>6.238424975370737</v>
      </c>
      <c r="Q641" s="13">
        <f t="shared" si="128"/>
        <v>1.5409134798185367</v>
      </c>
      <c r="R641" s="13">
        <f t="shared" si="131"/>
        <v>7.779338455189274</v>
      </c>
      <c r="S641" s="13">
        <f t="shared" si="132"/>
        <v>0</v>
      </c>
    </row>
    <row r="642" spans="9:19" ht="12.75">
      <c r="I642" s="2">
        <f t="shared" si="130"/>
        <v>8745</v>
      </c>
      <c r="J642" s="13">
        <f t="shared" si="129"/>
        <v>-5.100864504132842</v>
      </c>
      <c r="K642" s="10">
        <f>MAX(D$8,K641+J641*I$44/VLOOKUP(K641,E$47:G$254,3,TRUE))</f>
        <v>245.39722680090372</v>
      </c>
      <c r="L642" s="13">
        <f t="shared" si="124"/>
        <v>12.890109502215006</v>
      </c>
      <c r="M642" s="10">
        <f t="shared" si="125"/>
        <v>-3.2389227558495097</v>
      </c>
      <c r="N642" s="10">
        <f t="shared" si="123"/>
        <v>217.0389858960307</v>
      </c>
      <c r="O642" s="13">
        <f t="shared" si="126"/>
        <v>-0.3177685614238044</v>
      </c>
      <c r="P642" s="13">
        <f t="shared" si="127"/>
        <v>6.245859684032709</v>
      </c>
      <c r="Q642" s="13">
        <f t="shared" si="128"/>
        <v>1.5433853140494553</v>
      </c>
      <c r="R642" s="13">
        <f t="shared" si="131"/>
        <v>7.7892449980821645</v>
      </c>
      <c r="S642" s="13">
        <f t="shared" si="132"/>
        <v>0</v>
      </c>
    </row>
    <row r="643" spans="9:19" ht="12.75">
      <c r="I643" s="2">
        <f t="shared" si="130"/>
        <v>8760</v>
      </c>
      <c r="J643" s="13">
        <f t="shared" si="129"/>
        <v>-5.105477691979004</v>
      </c>
      <c r="K643" s="10">
        <f>MAX(D$8,K642+J642*I$44/VLOOKUP(K642,E$47:G$254,3,TRUE))</f>
        <v>245.3177085640913</v>
      </c>
      <c r="L643" s="13">
        <f t="shared" si="124"/>
        <v>12.904631494932307</v>
      </c>
      <c r="M643" s="10">
        <f t="shared" si="125"/>
        <v>-3.3856910857128533</v>
      </c>
      <c r="N643" s="10">
        <f t="shared" si="123"/>
        <v>216.92751927524023</v>
      </c>
      <c r="O643" s="13">
        <f t="shared" si="126"/>
        <v>-0.31807294724967505</v>
      </c>
      <c r="P643" s="13">
        <f t="shared" si="127"/>
        <v>6.253294286939316</v>
      </c>
      <c r="Q643" s="13">
        <f t="shared" si="128"/>
        <v>1.5458595160139865</v>
      </c>
      <c r="R643" s="13">
        <f t="shared" si="131"/>
        <v>7.7991538029533025</v>
      </c>
      <c r="S643" s="13">
        <f t="shared" si="132"/>
        <v>0</v>
      </c>
    </row>
    <row r="644" spans="9:19" ht="12.75">
      <c r="I644" s="2">
        <f t="shared" si="130"/>
        <v>8775</v>
      </c>
      <c r="J644" s="13">
        <f t="shared" si="129"/>
        <v>-5.112352370329721</v>
      </c>
      <c r="K644" s="10">
        <f>MAX(D$8,K643+J643*I$44/VLOOKUP(K643,E$47:G$254,3,TRUE))</f>
        <v>245.23811841151573</v>
      </c>
      <c r="L644" s="13">
        <f t="shared" si="124"/>
        <v>12.921416703677512</v>
      </c>
      <c r="M644" s="10">
        <f t="shared" si="125"/>
        <v>-3.3689058769676485</v>
      </c>
      <c r="N644" s="10">
        <f t="shared" si="123"/>
        <v>216.8110016634252</v>
      </c>
      <c r="O644" s="13">
        <f t="shared" si="126"/>
        <v>-0.31836061030230667</v>
      </c>
      <c r="P644" s="13">
        <f t="shared" si="127"/>
        <v>6.260728377717514</v>
      </c>
      <c r="Q644" s="13">
        <f t="shared" si="128"/>
        <v>1.5483359556302767</v>
      </c>
      <c r="R644" s="13">
        <f t="shared" si="131"/>
        <v>7.8090643333477905</v>
      </c>
      <c r="S644" s="13">
        <f t="shared" si="132"/>
        <v>0</v>
      </c>
    </row>
    <row r="645" spans="9:19" ht="12.75">
      <c r="I645" s="2">
        <f t="shared" si="130"/>
        <v>8790</v>
      </c>
      <c r="J645" s="13">
        <f t="shared" si="129"/>
        <v>-5.118909667169641</v>
      </c>
      <c r="K645" s="10">
        <f>MAX(D$8,K644+J644*I$44/VLOOKUP(K644,E$47:G$254,3,TRUE))</f>
        <v>245.1584210884202</v>
      </c>
      <c r="L645" s="13">
        <f t="shared" si="124"/>
        <v>12.93789062661158</v>
      </c>
      <c r="M645" s="10">
        <f t="shared" si="125"/>
        <v>-3.3524319540335803</v>
      </c>
      <c r="N645" s="10">
        <f t="shared" si="123"/>
        <v>216.69506170987472</v>
      </c>
      <c r="O645" s="13">
        <f t="shared" si="126"/>
        <v>-0.31878929238212095</v>
      </c>
      <c r="P645" s="13">
        <f t="shared" si="127"/>
        <v>6.2681652295953905</v>
      </c>
      <c r="Q645" s="13">
        <f t="shared" si="128"/>
        <v>1.5508157298465486</v>
      </c>
      <c r="R645" s="13">
        <f t="shared" si="131"/>
        <v>7.818980959441939</v>
      </c>
      <c r="S645" s="13">
        <f t="shared" si="132"/>
        <v>0</v>
      </c>
    </row>
    <row r="646" spans="9:19" ht="12.75">
      <c r="I646" s="2">
        <f t="shared" si="130"/>
        <v>8805</v>
      </c>
      <c r="J646" s="13">
        <f t="shared" si="129"/>
        <v>-5.125157340422364</v>
      </c>
      <c r="K646" s="10">
        <f>MAX(D$8,K645+J645*I$44/VLOOKUP(K645,E$47:G$254,3,TRUE))</f>
        <v>245.0786215425186</v>
      </c>
      <c r="L646" s="13">
        <f t="shared" si="124"/>
        <v>12.954060382156339</v>
      </c>
      <c r="M646" s="10">
        <f t="shared" si="125"/>
        <v>-3.3362621984888214</v>
      </c>
      <c r="N646" s="10">
        <f t="shared" si="123"/>
        <v>216.57968870177464</v>
      </c>
      <c r="O646" s="13">
        <f t="shared" si="126"/>
        <v>-0.3191981836064315</v>
      </c>
      <c r="P646" s="13">
        <f t="shared" si="127"/>
        <v>6.275604357018794</v>
      </c>
      <c r="Q646" s="13">
        <f t="shared" si="128"/>
        <v>1.5532986847151808</v>
      </c>
      <c r="R646" s="13">
        <f t="shared" si="131"/>
        <v>7.828903041733975</v>
      </c>
      <c r="S646" s="13">
        <f t="shared" si="132"/>
        <v>0</v>
      </c>
    </row>
    <row r="647" spans="9:19" ht="12.75">
      <c r="I647" s="2">
        <f t="shared" si="130"/>
        <v>8820</v>
      </c>
      <c r="J647" s="13">
        <f t="shared" si="129"/>
        <v>-5.131102964863992</v>
      </c>
      <c r="K647" s="10">
        <f>MAX(D$8,K646+J646*I$44/VLOOKUP(K646,E$47:G$254,3,TRUE))</f>
        <v>244.99872460058523</v>
      </c>
      <c r="L647" s="13">
        <f t="shared" si="124"/>
        <v>12.969932922407228</v>
      </c>
      <c r="M647" s="10">
        <f t="shared" si="125"/>
        <v>-3.320389658237932</v>
      </c>
      <c r="N647" s="10">
        <f t="shared" si="123"/>
        <v>216.46487217128933</v>
      </c>
      <c r="O647" s="13">
        <f t="shared" si="126"/>
        <v>-0.3195877677334238</v>
      </c>
      <c r="P647" s="13">
        <f t="shared" si="127"/>
        <v>6.283045287491662</v>
      </c>
      <c r="Q647" s="13">
        <f t="shared" si="128"/>
        <v>1.5557846700515743</v>
      </c>
      <c r="R647" s="13">
        <f t="shared" si="131"/>
        <v>7.838829957543236</v>
      </c>
      <c r="S647" s="13">
        <f t="shared" si="132"/>
        <v>0</v>
      </c>
    </row>
    <row r="648" spans="9:19" ht="12.75">
      <c r="I648" s="2">
        <f t="shared" si="130"/>
        <v>8835</v>
      </c>
      <c r="J648" s="13">
        <f t="shared" si="129"/>
        <v>-5.136753936429393</v>
      </c>
      <c r="K648" s="10">
        <f>MAX(D$8,K647+J647*I$44/VLOOKUP(K647,E$47:G$254,3,TRUE))</f>
        <v>244.91873497130996</v>
      </c>
      <c r="L648" s="13">
        <f t="shared" si="124"/>
        <v>12.985515037032913</v>
      </c>
      <c r="M648" s="10">
        <f t="shared" si="125"/>
        <v>-3.304807543612247</v>
      </c>
      <c r="N648" s="10">
        <f t="shared" si="123"/>
        <v>216.35060188983755</v>
      </c>
      <c r="O648" s="13">
        <f t="shared" si="126"/>
        <v>-0.31995851710109946</v>
      </c>
      <c r="P648" s="13">
        <f t="shared" si="127"/>
        <v>6.290487561258203</v>
      </c>
      <c r="Q648" s="13">
        <f t="shared" si="128"/>
        <v>1.558273539345317</v>
      </c>
      <c r="R648" s="13">
        <f t="shared" si="131"/>
        <v>7.84876110060352</v>
      </c>
      <c r="S648" s="13">
        <f t="shared" si="132"/>
        <v>0</v>
      </c>
    </row>
    <row r="649" spans="9:19" ht="12.75">
      <c r="I649" s="2">
        <f t="shared" si="130"/>
        <v>8850</v>
      </c>
      <c r="J649" s="13">
        <f t="shared" si="129"/>
        <v>-5.142117476417496</v>
      </c>
      <c r="K649" s="10">
        <f>MAX(D$8,K648+J648*I$44/VLOOKUP(K648,E$47:G$254,3,TRUE))</f>
        <v>244.83865724808615</v>
      </c>
      <c r="L649" s="13">
        <f t="shared" si="124"/>
        <v>13.000813357083402</v>
      </c>
      <c r="M649" s="10">
        <f t="shared" si="125"/>
        <v>-3.2895092235617582</v>
      </c>
      <c r="N649" s="10">
        <f t="shared" si="123"/>
        <v>216.23686786250266</v>
      </c>
      <c r="O649" s="13">
        <f t="shared" si="126"/>
        <v>-0.32031089289523607</v>
      </c>
      <c r="P649" s="13">
        <f t="shared" si="127"/>
        <v>6.297930730992471</v>
      </c>
      <c r="Q649" s="13">
        <f t="shared" si="128"/>
        <v>1.5607651496734347</v>
      </c>
      <c r="R649" s="13">
        <f t="shared" si="131"/>
        <v>7.8586958806659055</v>
      </c>
      <c r="S649" s="13">
        <f t="shared" si="132"/>
        <v>0</v>
      </c>
    </row>
    <row r="650" spans="9:19" ht="12.75">
      <c r="I650" s="2">
        <f t="shared" si="130"/>
        <v>8865</v>
      </c>
      <c r="J650" s="13">
        <f t="shared" si="129"/>
        <v>-5.1472006355978985</v>
      </c>
      <c r="K650" s="10">
        <f>MAX(D$8,K649+J649*I$44/VLOOKUP(K649,E$47:G$254,3,TRUE))</f>
        <v>244.75849591173312</v>
      </c>
      <c r="L650" s="13">
        <f t="shared" si="124"/>
        <v>13.015834358708814</v>
      </c>
      <c r="M650" s="10">
        <f t="shared" si="125"/>
        <v>-3.2744882219363465</v>
      </c>
      <c r="N650" s="10">
        <f t="shared" si="123"/>
        <v>216.12366032257373</v>
      </c>
      <c r="O650" s="13">
        <f t="shared" si="126"/>
        <v>-0.3206453454121174</v>
      </c>
      <c r="P650" s="13">
        <f t="shared" si="127"/>
        <v>6.305374361495232</v>
      </c>
      <c r="Q650" s="13">
        <f t="shared" si="128"/>
        <v>1.5632593616156834</v>
      </c>
      <c r="R650" s="13">
        <f t="shared" si="131"/>
        <v>7.868633723110915</v>
      </c>
      <c r="S650" s="13">
        <f t="shared" si="132"/>
        <v>0</v>
      </c>
    </row>
    <row r="651" spans="9:19" ht="12.75">
      <c r="I651" s="2">
        <f t="shared" si="130"/>
        <v>8880</v>
      </c>
      <c r="J651" s="13">
        <f t="shared" si="129"/>
        <v>-5.152010298221083</v>
      </c>
      <c r="K651" s="10">
        <f>MAX(D$8,K650+J650*I$44/VLOOKUP(K650,E$47:G$254,3,TRUE))</f>
        <v>244.67825533315454</v>
      </c>
      <c r="L651" s="13">
        <f t="shared" si="124"/>
        <v>13.03058436679083</v>
      </c>
      <c r="M651" s="10">
        <f t="shared" si="125"/>
        <v>-3.2597382138543303</v>
      </c>
      <c r="N651" s="10">
        <f t="shared" si="123"/>
        <v>216.0109697262147</v>
      </c>
      <c r="O651" s="13">
        <f t="shared" si="126"/>
        <v>-0.320962314314329</v>
      </c>
      <c r="P651" s="13">
        <f t="shared" si="127"/>
        <v>6.312818029397913</v>
      </c>
      <c r="Q651" s="13">
        <f t="shared" si="128"/>
        <v>1.5657560391718341</v>
      </c>
      <c r="R651" s="13">
        <f t="shared" si="131"/>
        <v>7.878574068569747</v>
      </c>
      <c r="S651" s="13">
        <f t="shared" si="132"/>
        <v>0</v>
      </c>
    </row>
    <row r="652" spans="9:19" ht="12.75">
      <c r="I652" s="2">
        <f t="shared" si="130"/>
        <v>8895</v>
      </c>
      <c r="J652" s="13">
        <f t="shared" si="129"/>
        <v>-5.156553185934577</v>
      </c>
      <c r="K652" s="10">
        <f>MAX(D$8,K651+J651*I$44/VLOOKUP(K651,E$47:G$254,3,TRUE))</f>
        <v>244.59793977593438</v>
      </c>
      <c r="L652" s="13">
        <f t="shared" si="124"/>
        <v>13.045069558488997</v>
      </c>
      <c r="M652" s="10">
        <f t="shared" si="125"/>
        <v>-3.4065433447368108</v>
      </c>
      <c r="N652" s="10">
        <f t="shared" si="123"/>
        <v>215.89878674725858</v>
      </c>
      <c r="O652" s="13">
        <f t="shared" si="126"/>
        <v>-0.3212622288806415</v>
      </c>
      <c r="P652" s="13">
        <f t="shared" si="127"/>
        <v>6.320261322873521</v>
      </c>
      <c r="Q652" s="13">
        <f t="shared" si="128"/>
        <v>1.5682550496808987</v>
      </c>
      <c r="R652" s="13">
        <f t="shared" si="131"/>
        <v>7.88851637255442</v>
      </c>
      <c r="S652" s="13">
        <f t="shared" si="132"/>
        <v>0</v>
      </c>
    </row>
    <row r="653" spans="9:19" ht="12.75">
      <c r="I653" s="2">
        <f t="shared" si="130"/>
        <v>8910</v>
      </c>
      <c r="J653" s="13">
        <f t="shared" si="129"/>
        <v>-5.163358934944545</v>
      </c>
      <c r="K653" s="10">
        <f>MAX(D$8,K652+J652*I$44/VLOOKUP(K652,E$47:G$254,3,TRUE))</f>
        <v>244.51755339887168</v>
      </c>
      <c r="L653" s="13">
        <f t="shared" si="124"/>
        <v>13.061819040041147</v>
      </c>
      <c r="M653" s="10">
        <f t="shared" si="125"/>
        <v>-3.3897938631846607</v>
      </c>
      <c r="N653" s="10">
        <f t="shared" si="123"/>
        <v>215.78155151078116</v>
      </c>
      <c r="O653" s="13">
        <f t="shared" si="126"/>
        <v>-0.32154550825077877</v>
      </c>
      <c r="P653" s="13">
        <f t="shared" si="127"/>
        <v>6.3277038413543405</v>
      </c>
      <c r="Q653" s="13">
        <f t="shared" si="128"/>
        <v>1.5707562637422623</v>
      </c>
      <c r="R653" s="13">
        <f t="shared" si="131"/>
        <v>7.898460105096603</v>
      </c>
      <c r="S653" s="13">
        <f t="shared" si="132"/>
        <v>0</v>
      </c>
    </row>
    <row r="654" spans="9:19" ht="12.75">
      <c r="I654" s="2">
        <f t="shared" si="130"/>
        <v>8925</v>
      </c>
      <c r="J654" s="13">
        <f t="shared" si="129"/>
        <v>-5.1698486726756565</v>
      </c>
      <c r="K654" s="10">
        <f>MAX(D$8,K653+J653*I$44/VLOOKUP(K653,E$47:G$254,3,TRUE))</f>
        <v>244.43706092584014</v>
      </c>
      <c r="L654" s="13">
        <f t="shared" si="124"/>
        <v>13.078258283096924</v>
      </c>
      <c r="M654" s="10">
        <f t="shared" si="125"/>
        <v>-3.373354620128884</v>
      </c>
      <c r="N654" s="10">
        <f t="shared" si="123"/>
        <v>215.6648927030269</v>
      </c>
      <c r="O654" s="13">
        <f t="shared" si="126"/>
        <v>-0.32196989212616245</v>
      </c>
      <c r="P654" s="13">
        <f t="shared" si="127"/>
        <v>6.3351488314522095</v>
      </c>
      <c r="Q654" s="13">
        <f t="shared" si="128"/>
        <v>1.5732607789690574</v>
      </c>
      <c r="R654" s="13">
        <f t="shared" si="131"/>
        <v>7.908409610421267</v>
      </c>
      <c r="S654" s="13">
        <f t="shared" si="132"/>
        <v>0</v>
      </c>
    </row>
    <row r="655" spans="9:19" ht="12.75">
      <c r="I655" s="2">
        <f t="shared" si="130"/>
        <v>8940</v>
      </c>
      <c r="J655" s="13">
        <f t="shared" si="129"/>
        <v>-5.176030123953781</v>
      </c>
      <c r="K655" s="10">
        <f>MAX(D$8,K654+J654*I$44/VLOOKUP(K654,E$47:G$254,3,TRUE))</f>
        <v>244.35646728319287</v>
      </c>
      <c r="L655" s="13">
        <f t="shared" si="124"/>
        <v>13.094394379985513</v>
      </c>
      <c r="M655" s="10">
        <f t="shared" si="125"/>
        <v>-3.357218523240295</v>
      </c>
      <c r="N655" s="10">
        <f t="shared" si="123"/>
        <v>215.54879964722474</v>
      </c>
      <c r="O655" s="13">
        <f t="shared" si="126"/>
        <v>-0.3223745705890906</v>
      </c>
      <c r="P655" s="13">
        <f t="shared" si="127"/>
        <v>6.34259581395343</v>
      </c>
      <c r="Q655" s="13">
        <f t="shared" si="128"/>
        <v>1.575768442078301</v>
      </c>
      <c r="R655" s="13">
        <f t="shared" si="131"/>
        <v>7.918364256031731</v>
      </c>
      <c r="S655" s="13">
        <f t="shared" si="132"/>
        <v>0</v>
      </c>
    </row>
    <row r="656" spans="9:19" ht="12.75">
      <c r="I656" s="2">
        <f t="shared" si="130"/>
        <v>8955</v>
      </c>
      <c r="J656" s="13">
        <f t="shared" si="129"/>
        <v>-5.181910831262417</v>
      </c>
      <c r="K656" s="10">
        <f>MAX(D$8,K655+J655*I$44/VLOOKUP(K655,E$47:G$254,3,TRUE))</f>
        <v>244.27577727685937</v>
      </c>
      <c r="L656" s="13">
        <f t="shared" si="124"/>
        <v>13.110234257352392</v>
      </c>
      <c r="M656" s="10">
        <f t="shared" si="125"/>
        <v>-3.341378645873416</v>
      </c>
      <c r="N656" s="10">
        <f t="shared" si="123"/>
        <v>215.4332619106841</v>
      </c>
      <c r="O656" s="13">
        <f t="shared" si="126"/>
        <v>-0.3227600253339915</v>
      </c>
      <c r="P656" s="13">
        <f t="shared" si="127"/>
        <v>6.350044322555997</v>
      </c>
      <c r="Q656" s="13">
        <f t="shared" si="128"/>
        <v>1.5782791035339785</v>
      </c>
      <c r="R656" s="13">
        <f t="shared" si="131"/>
        <v>7.928323426089975</v>
      </c>
      <c r="S656" s="13">
        <f t="shared" si="132"/>
        <v>0</v>
      </c>
    </row>
    <row r="657" spans="9:19" ht="12.75">
      <c r="I657" s="2">
        <f t="shared" si="130"/>
        <v>8970</v>
      </c>
      <c r="J657" s="13">
        <f t="shared" si="129"/>
        <v>-5.187498159029495</v>
      </c>
      <c r="K657" s="10">
        <f>MAX(D$8,K656+J656*I$44/VLOOKUP(K656,E$47:G$254,3,TRUE))</f>
        <v>244.1949955951881</v>
      </c>
      <c r="L657" s="13">
        <f t="shared" si="124"/>
        <v>13.12578468004322</v>
      </c>
      <c r="M657" s="10">
        <f t="shared" si="125"/>
        <v>-3.3258282231825884</v>
      </c>
      <c r="N657" s="10">
        <f t="shared" si="123"/>
        <v>215.318269299093</v>
      </c>
      <c r="O657" s="13">
        <f t="shared" si="126"/>
        <v>-0.32312672668513187</v>
      </c>
      <c r="P657" s="13">
        <f t="shared" si="127"/>
        <v>6.357493903555127</v>
      </c>
      <c r="Q657" s="13">
        <f t="shared" si="128"/>
        <v>1.580792617458598</v>
      </c>
      <c r="R657" s="13">
        <f t="shared" si="131"/>
        <v>7.938286521013724</v>
      </c>
      <c r="S657" s="13">
        <f t="shared" si="132"/>
        <v>0</v>
      </c>
    </row>
    <row r="658" spans="9:19" ht="12.75">
      <c r="I658" s="2">
        <f t="shared" si="130"/>
        <v>8985</v>
      </c>
      <c r="J658" s="13">
        <f t="shared" si="129"/>
        <v>-5.192799297813601</v>
      </c>
      <c r="K658" s="10">
        <f>MAX(D$8,K657+J657*I$44/VLOOKUP(K657,E$47:G$254,3,TRUE))</f>
        <v>244.11412681172217</v>
      </c>
      <c r="L658" s="13">
        <f t="shared" si="124"/>
        <v>13.141052254896575</v>
      </c>
      <c r="M658" s="10">
        <f t="shared" si="125"/>
        <v>-3.3105606483292327</v>
      </c>
      <c r="N658" s="10">
        <f aca="true" t="shared" si="133" ref="N658:N721">N657+M657*I$44/VLOOKUP(N657,A$47:C$254,3,TRUE)</f>
        <v>215.2038118509497</v>
      </c>
      <c r="O658" s="13">
        <f t="shared" si="126"/>
        <v>-0.323475133863667</v>
      </c>
      <c r="P658" s="13">
        <f t="shared" si="127"/>
        <v>6.364944115536151</v>
      </c>
      <c r="Q658" s="13">
        <f t="shared" si="128"/>
        <v>1.5833088415468233</v>
      </c>
      <c r="R658" s="13">
        <f t="shared" si="131"/>
        <v>7.948252957082974</v>
      </c>
      <c r="S658" s="13">
        <f t="shared" si="132"/>
        <v>0</v>
      </c>
    </row>
    <row r="659" spans="9:19" ht="12.75">
      <c r="I659" s="2">
        <f t="shared" si="130"/>
        <v>9000</v>
      </c>
      <c r="J659" s="13">
        <f t="shared" si="129"/>
        <v>-5.197821268391971</v>
      </c>
      <c r="K659" s="10">
        <f>MAX(D$8,K658+J658*I$44/VLOOKUP(K658,E$47:G$254,3,TRUE))</f>
        <v>244.03317538790992</v>
      </c>
      <c r="L659" s="13">
        <f t="shared" si="124"/>
        <v>13.156043434447687</v>
      </c>
      <c r="M659" s="10">
        <f t="shared" si="125"/>
        <v>-3.2955694687781207</v>
      </c>
      <c r="N659" s="10">
        <f t="shared" si="133"/>
        <v>215.089879832125</v>
      </c>
      <c r="O659" s="13">
        <f t="shared" si="126"/>
        <v>-0.32380569524900693</v>
      </c>
      <c r="P659" s="13">
        <f t="shared" si="127"/>
        <v>6.372394529074578</v>
      </c>
      <c r="Q659" s="13">
        <f t="shared" si="128"/>
        <v>1.5858276369811377</v>
      </c>
      <c r="R659" s="13">
        <f t="shared" si="131"/>
        <v>7.958222166055716</v>
      </c>
      <c r="S659" s="13">
        <f t="shared" si="132"/>
        <v>0</v>
      </c>
    </row>
    <row r="660" spans="9:19" ht="12.75">
      <c r="I660" s="2">
        <f t="shared" si="130"/>
        <v>9015</v>
      </c>
      <c r="J660" s="13">
        <f t="shared" si="129"/>
        <v>-5.202570925752621</v>
      </c>
      <c r="K660" s="10">
        <f>MAX(D$8,K659+J659*I$44/VLOOKUP(K659,E$47:G$254,3,TRUE))</f>
        <v>243.95214567575158</v>
      </c>
      <c r="L660" s="13">
        <f t="shared" si="124"/>
        <v>13.170764520545323</v>
      </c>
      <c r="M660" s="10">
        <f t="shared" si="125"/>
        <v>-3.4421387052611294</v>
      </c>
      <c r="N660" s="10">
        <f t="shared" si="133"/>
        <v>214.97646373055187</v>
      </c>
      <c r="O660" s="13">
        <f t="shared" si="126"/>
        <v>-0.32411884863336127</v>
      </c>
      <c r="P660" s="13">
        <f t="shared" si="127"/>
        <v>6.379844726443211</v>
      </c>
      <c r="Q660" s="13">
        <f t="shared" si="128"/>
        <v>1.5883488683494904</v>
      </c>
      <c r="R660" s="13">
        <f t="shared" si="131"/>
        <v>7.968193594792702</v>
      </c>
      <c r="S660" s="13">
        <f t="shared" si="132"/>
        <v>0</v>
      </c>
    </row>
    <row r="661" spans="9:19" ht="12.75">
      <c r="I661" s="2">
        <f t="shared" si="130"/>
        <v>9030</v>
      </c>
      <c r="J661" s="13">
        <f t="shared" si="129"/>
        <v>-5.209578036330154</v>
      </c>
      <c r="K661" s="10">
        <f>MAX(D$8,K660+J660*I$44/VLOOKUP(K660,E$47:G$254,3,TRUE))</f>
        <v>243.8710419203838</v>
      </c>
      <c r="L661" s="13">
        <f t="shared" si="124"/>
        <v>13.18774474122117</v>
      </c>
      <c r="M661" s="10">
        <f t="shared" si="125"/>
        <v>-3.425158484585282</v>
      </c>
      <c r="N661" s="10">
        <f t="shared" si="133"/>
        <v>214.8580034896972</v>
      </c>
      <c r="O661" s="13">
        <f t="shared" si="126"/>
        <v>-0.3244150214711681</v>
      </c>
      <c r="P661" s="13">
        <f t="shared" si="127"/>
        <v>6.387294301326136</v>
      </c>
      <c r="Q661" s="13">
        <f t="shared" si="128"/>
        <v>1.59087240356488</v>
      </c>
      <c r="R661" s="13">
        <f t="shared" si="131"/>
        <v>7.9781667048910165</v>
      </c>
      <c r="S661" s="13">
        <f t="shared" si="132"/>
        <v>0</v>
      </c>
    </row>
    <row r="662" spans="9:19" ht="12.75">
      <c r="I662" s="2">
        <f t="shared" si="130"/>
        <v>9045</v>
      </c>
      <c r="J662" s="13">
        <f t="shared" si="129"/>
        <v>-5.21626388354603</v>
      </c>
      <c r="K662" s="10">
        <f>MAX(D$8,K661+J661*I$44/VLOOKUP(K661,E$47:G$254,3,TRUE))</f>
        <v>243.78982892998775</v>
      </c>
      <c r="L662" s="13">
        <f t="shared" si="124"/>
        <v>13.204409687090735</v>
      </c>
      <c r="M662" s="10">
        <f t="shared" si="125"/>
        <v>-3.4084935387157174</v>
      </c>
      <c r="N662" s="10">
        <f t="shared" si="133"/>
        <v>214.74012761838813</v>
      </c>
      <c r="O662" s="13">
        <f t="shared" si="126"/>
        <v>-0.32485196158415874</v>
      </c>
      <c r="P662" s="13">
        <f t="shared" si="127"/>
        <v>6.394746465927485</v>
      </c>
      <c r="Q662" s="13">
        <f t="shared" si="128"/>
        <v>1.59339933761722</v>
      </c>
      <c r="R662" s="13">
        <f t="shared" si="131"/>
        <v>7.988145803544705</v>
      </c>
      <c r="S662" s="13">
        <f t="shared" si="132"/>
        <v>0</v>
      </c>
    </row>
    <row r="663" spans="9:19" ht="12.75">
      <c r="I663" s="2">
        <f t="shared" si="130"/>
        <v>9060</v>
      </c>
      <c r="J663" s="13">
        <f t="shared" si="129"/>
        <v>-5.22263631551568</v>
      </c>
      <c r="K663" s="10">
        <f>MAX(D$8,K662+J662*I$44/VLOOKUP(K662,E$47:G$254,3,TRUE))</f>
        <v>243.70851171279216</v>
      </c>
      <c r="L663" s="13">
        <f t="shared" si="124"/>
        <v>13.22076656648265</v>
      </c>
      <c r="M663" s="10">
        <f t="shared" si="125"/>
        <v>-3.3921366593238016</v>
      </c>
      <c r="N663" s="10">
        <f t="shared" si="133"/>
        <v>214.62282526653033</v>
      </c>
      <c r="O663" s="13">
        <f t="shared" si="126"/>
        <v>-0.3252688687823593</v>
      </c>
      <c r="P663" s="13">
        <f t="shared" si="127"/>
        <v>6.402200736290994</v>
      </c>
      <c r="Q663" s="13">
        <f t="shared" si="128"/>
        <v>1.5959295146759762</v>
      </c>
      <c r="R663" s="13">
        <f t="shared" si="131"/>
        <v>7.9981302509669705</v>
      </c>
      <c r="S663" s="13">
        <f t="shared" si="132"/>
        <v>0</v>
      </c>
    </row>
    <row r="664" spans="9:19" ht="12.75">
      <c r="I664" s="2">
        <f t="shared" si="130"/>
        <v>9075</v>
      </c>
      <c r="J664" s="13">
        <f t="shared" si="129"/>
        <v>-5.2287029951402335</v>
      </c>
      <c r="K664" s="10">
        <f>MAX(D$8,K663+J663*I$44/VLOOKUP(K663,E$47:G$254,3,TRUE))</f>
        <v>243.62709515468012</v>
      </c>
      <c r="L664" s="13">
        <f t="shared" si="124"/>
        <v>13.236822419353611</v>
      </c>
      <c r="M664" s="10">
        <f t="shared" si="125"/>
        <v>-3.3760808064528405</v>
      </c>
      <c r="N664" s="10">
        <f t="shared" si="133"/>
        <v>214.50608583210217</v>
      </c>
      <c r="O664" s="13">
        <f t="shared" si="126"/>
        <v>-0.32566623244815673</v>
      </c>
      <c r="P664" s="13">
        <f t="shared" si="127"/>
        <v>6.4096566414959915</v>
      </c>
      <c r="Q664" s="13">
        <f t="shared" si="128"/>
        <v>1.598462782717386</v>
      </c>
      <c r="R664" s="13">
        <f t="shared" si="131"/>
        <v>8.008119424213378</v>
      </c>
      <c r="S664" s="13">
        <f t="shared" si="132"/>
        <v>0</v>
      </c>
    </row>
    <row r="665" spans="9:19" ht="12.75">
      <c r="I665" s="2">
        <f t="shared" si="130"/>
        <v>9090</v>
      </c>
      <c r="J665" s="13">
        <f t="shared" si="129"/>
        <v>-5.2344714044601535</v>
      </c>
      <c r="K665" s="10">
        <f>MAX(D$8,K664+J664*I$44/VLOOKUP(K664,E$47:G$254,3,TRUE))</f>
        <v>243.54558402207653</v>
      </c>
      <c r="L665" s="13">
        <f t="shared" si="124"/>
        <v>13.252584121234733</v>
      </c>
      <c r="M665" s="10">
        <f t="shared" si="125"/>
        <v>-3.360319104571719</v>
      </c>
      <c r="N665" s="10">
        <f t="shared" si="133"/>
        <v>214.3898989553601</v>
      </c>
      <c r="O665" s="13">
        <f t="shared" si="126"/>
        <v>-0.32604453041437864</v>
      </c>
      <c r="P665" s="13">
        <f t="shared" si="127"/>
        <v>6.417113723339962</v>
      </c>
      <c r="Q665" s="13">
        <f t="shared" si="128"/>
        <v>1.6009989934346172</v>
      </c>
      <c r="R665" s="13">
        <f t="shared" si="131"/>
        <v>8.01811271677458</v>
      </c>
      <c r="S665" s="13">
        <f t="shared" si="132"/>
        <v>0</v>
      </c>
    </row>
    <row r="666" spans="9:19" ht="12.75">
      <c r="I666" s="2">
        <f t="shared" si="130"/>
        <v>9105</v>
      </c>
      <c r="J666" s="13">
        <f t="shared" si="129"/>
        <v>-5.239948848906552</v>
      </c>
      <c r="K666" s="10">
        <f>MAX(D$8,K665+J665*I$44/VLOOKUP(K665,E$47:G$254,3,TRUE))</f>
        <v>243.46398296476744</v>
      </c>
      <c r="L666" s="13">
        <f t="shared" si="124"/>
        <v>13.268058387085155</v>
      </c>
      <c r="M666" s="10">
        <f t="shared" si="125"/>
        <v>-3.344844838721297</v>
      </c>
      <c r="N666" s="10">
        <f t="shared" si="133"/>
        <v>214.2742545131801</v>
      </c>
      <c r="O666" s="13">
        <f t="shared" si="126"/>
        <v>-0.3264042292363456</v>
      </c>
      <c r="P666" s="13">
        <f t="shared" si="127"/>
        <v>6.4245715360285605</v>
      </c>
      <c r="Q666" s="13">
        <f t="shared" si="128"/>
        <v>1.603538002150042</v>
      </c>
      <c r="R666" s="13">
        <f t="shared" si="131"/>
        <v>8.028109538178603</v>
      </c>
      <c r="S666" s="13">
        <f t="shared" si="132"/>
        <v>0</v>
      </c>
    </row>
    <row r="667" spans="9:19" ht="12.75">
      <c r="I667" s="2">
        <f t="shared" si="130"/>
        <v>9120</v>
      </c>
      <c r="J667" s="13">
        <f t="shared" si="129"/>
        <v>-5.2451424614529145</v>
      </c>
      <c r="K667" s="10">
        <f>MAX(D$8,K666+J666*I$44/VLOOKUP(K666,E$47:G$254,3,TRUE))</f>
        <v>243.3822965186533</v>
      </c>
      <c r="L667" s="13">
        <f t="shared" si="124"/>
        <v>13.283251775055346</v>
      </c>
      <c r="M667" s="10">
        <f t="shared" si="125"/>
        <v>-3.329651450751106</v>
      </c>
      <c r="N667" s="10">
        <f t="shared" si="133"/>
        <v>214.15914261353154</v>
      </c>
      <c r="O667" s="13">
        <f t="shared" si="126"/>
        <v>-0.32674578445653424</v>
      </c>
      <c r="P667" s="13">
        <f t="shared" si="127"/>
        <v>6.432029645872858</v>
      </c>
      <c r="Q667" s="13">
        <f t="shared" si="128"/>
        <v>1.6060796677295734</v>
      </c>
      <c r="R667" s="13">
        <f t="shared" si="131"/>
        <v>8.038109313602432</v>
      </c>
      <c r="S667" s="13">
        <f t="shared" si="132"/>
        <v>0</v>
      </c>
    </row>
    <row r="668" spans="9:19" ht="12.75">
      <c r="I668" s="2">
        <f t="shared" si="130"/>
        <v>9135</v>
      </c>
      <c r="J668" s="13">
        <f t="shared" si="129"/>
        <v>-5.250059206669482</v>
      </c>
      <c r="K668" s="10">
        <f>MAX(D$8,K667+J667*I$44/VLOOKUP(K667,E$47:G$254,3,TRUE))</f>
        <v>243.3005291084375</v>
      </c>
      <c r="L668" s="13">
        <f t="shared" si="124"/>
        <v>13.298170690162165</v>
      </c>
      <c r="M668" s="10">
        <f t="shared" si="125"/>
        <v>-3.3147325356442874</v>
      </c>
      <c r="N668" s="10">
        <f t="shared" si="133"/>
        <v>214.04455359008074</v>
      </c>
      <c r="O668" s="13">
        <f t="shared" si="126"/>
        <v>-0.3270696408632148</v>
      </c>
      <c r="P668" s="13">
        <f t="shared" si="127"/>
        <v>6.439487630993674</v>
      </c>
      <c r="Q668" s="13">
        <f t="shared" si="128"/>
        <v>1.6086238524990095</v>
      </c>
      <c r="R668" s="13">
        <f t="shared" si="131"/>
        <v>8.048111483492683</v>
      </c>
      <c r="S668" s="13">
        <f t="shared" si="132"/>
        <v>0</v>
      </c>
    </row>
    <row r="669" spans="9:19" ht="12.75">
      <c r="I669" s="2">
        <f t="shared" si="130"/>
        <v>9150</v>
      </c>
      <c r="J669" s="13">
        <f t="shared" si="129"/>
        <v>-5.254705884682329</v>
      </c>
      <c r="K669" s="10">
        <f>MAX(D$8,K668+J668*I$44/VLOOKUP(K668,E$47:G$254,3,TRUE))</f>
        <v>243.2186850502515</v>
      </c>
      <c r="L669" s="13">
        <f t="shared" si="124"/>
        <v>13.31282138787756</v>
      </c>
      <c r="M669" s="10">
        <f t="shared" si="125"/>
        <v>-3.4613721605095353</v>
      </c>
      <c r="N669" s="10">
        <f t="shared" si="133"/>
        <v>213.93047799692087</v>
      </c>
      <c r="O669" s="13">
        <f t="shared" si="126"/>
        <v>-0.32737623274397265</v>
      </c>
      <c r="P669" s="13">
        <f t="shared" si="127"/>
        <v>6.446945081032879</v>
      </c>
      <c r="Q669" s="13">
        <f t="shared" si="128"/>
        <v>1.6111704221623517</v>
      </c>
      <c r="R669" s="13">
        <f t="shared" si="131"/>
        <v>8.058115503195232</v>
      </c>
      <c r="S669" s="13">
        <f t="shared" si="132"/>
        <v>0</v>
      </c>
    </row>
    <row r="670" spans="9:19" ht="12.75">
      <c r="I670" s="2">
        <f t="shared" si="130"/>
        <v>9165</v>
      </c>
      <c r="J670" s="13">
        <f t="shared" si="129"/>
        <v>-5.261612208377194</v>
      </c>
      <c r="K670" s="10">
        <f>MAX(D$8,K669+J669*I$44/VLOOKUP(K669,E$47:G$254,3,TRUE))</f>
        <v>243.1367685542185</v>
      </c>
      <c r="L670" s="13">
        <f t="shared" si="124"/>
        <v>13.329733050970688</v>
      </c>
      <c r="M670" s="10">
        <f t="shared" si="125"/>
        <v>-3.444460497416408</v>
      </c>
      <c r="N670" s="10">
        <f t="shared" si="133"/>
        <v>213.81135584208297</v>
      </c>
      <c r="O670" s="13">
        <f t="shared" si="126"/>
        <v>-0.32766598413206793</v>
      </c>
      <c r="P670" s="13">
        <f t="shared" si="127"/>
        <v>6.454401596871453</v>
      </c>
      <c r="Q670" s="13">
        <f t="shared" si="128"/>
        <v>1.6137192457220404</v>
      </c>
      <c r="R670" s="13">
        <f t="shared" si="131"/>
        <v>8.068120842593494</v>
      </c>
      <c r="S670" s="13">
        <f t="shared" si="132"/>
        <v>0</v>
      </c>
    </row>
    <row r="671" spans="9:19" ht="12.75">
      <c r="I671" s="2">
        <f t="shared" si="130"/>
        <v>9180</v>
      </c>
      <c r="J671" s="13">
        <f t="shared" si="129"/>
        <v>-5.268199441441343</v>
      </c>
      <c r="K671" s="10">
        <f>MAX(D$8,K670+J670*I$44/VLOOKUP(K670,E$47:G$254,3,TRUE))</f>
        <v>243.0547443943409</v>
      </c>
      <c r="L671" s="13">
        <f t="shared" si="124"/>
        <v>13.346331225881945</v>
      </c>
      <c r="M671" s="10">
        <f t="shared" si="125"/>
        <v>-3.4278623225051508</v>
      </c>
      <c r="N671" s="10">
        <f t="shared" si="133"/>
        <v>213.69281569740062</v>
      </c>
      <c r="O671" s="13">
        <f t="shared" si="126"/>
        <v>-0.3280966395103633</v>
      </c>
      <c r="P671" s="13">
        <f t="shared" si="127"/>
        <v>6.461860365209146</v>
      </c>
      <c r="Q671" s="13">
        <f t="shared" si="128"/>
        <v>1.6162714192314567</v>
      </c>
      <c r="R671" s="13">
        <f t="shared" si="131"/>
        <v>8.078131784440602</v>
      </c>
      <c r="S671" s="13">
        <f t="shared" si="132"/>
        <v>0</v>
      </c>
    </row>
    <row r="672" spans="9:19" ht="12.75">
      <c r="I672" s="2">
        <f t="shared" si="130"/>
        <v>9195</v>
      </c>
      <c r="J672" s="13">
        <f t="shared" si="129"/>
        <v>-5.2744753799214585</v>
      </c>
      <c r="K672" s="10">
        <f>MAX(D$8,K671+J671*I$44/VLOOKUP(K671,E$47:G$254,3,TRUE))</f>
        <v>242.9726175449764</v>
      </c>
      <c r="L672" s="13">
        <f t="shared" si="124"/>
        <v>13.362623077595762</v>
      </c>
      <c r="M672" s="10">
        <f t="shared" si="125"/>
        <v>-3.411570470791334</v>
      </c>
      <c r="N672" s="10">
        <f t="shared" si="133"/>
        <v>213.57484677426572</v>
      </c>
      <c r="O672" s="13">
        <f t="shared" si="126"/>
        <v>-0.3285073974579973</v>
      </c>
      <c r="P672" s="13">
        <f t="shared" si="127"/>
        <v>6.469320909760342</v>
      </c>
      <c r="Q672" s="13">
        <f t="shared" si="128"/>
        <v>1.6188267879139608</v>
      </c>
      <c r="R672" s="13">
        <f t="shared" si="131"/>
        <v>8.088147697674303</v>
      </c>
      <c r="S672" s="13">
        <f t="shared" si="132"/>
        <v>0</v>
      </c>
    </row>
    <row r="673" spans="9:19" ht="12.75">
      <c r="I673" s="2">
        <f t="shared" si="130"/>
        <v>9210</v>
      </c>
      <c r="J673" s="13">
        <f t="shared" si="129"/>
        <v>-5.280447635901147</v>
      </c>
      <c r="K673" s="10">
        <f>MAX(D$8,K672+J672*I$44/VLOOKUP(K672,E$47:G$254,3,TRUE))</f>
        <v>242.89039285894876</v>
      </c>
      <c r="L673" s="13">
        <f t="shared" si="124"/>
        <v>13.37861560377166</v>
      </c>
      <c r="M673" s="10">
        <f t="shared" si="125"/>
        <v>-3.395577944615436</v>
      </c>
      <c r="N673" s="10">
        <f t="shared" si="133"/>
        <v>213.4574385306511</v>
      </c>
      <c r="O673" s="13">
        <f t="shared" si="126"/>
        <v>-0.3288987441105746</v>
      </c>
      <c r="P673" s="13">
        <f t="shared" si="127"/>
        <v>6.476782767096085</v>
      </c>
      <c r="Q673" s="13">
        <f t="shared" si="128"/>
        <v>1.6213852007744276</v>
      </c>
      <c r="R673" s="13">
        <f t="shared" si="131"/>
        <v>8.098167967870513</v>
      </c>
      <c r="S673" s="13">
        <f t="shared" si="132"/>
        <v>0</v>
      </c>
    </row>
    <row r="674" spans="9:19" ht="12.75">
      <c r="I674" s="2">
        <f t="shared" si="130"/>
        <v>9225</v>
      </c>
      <c r="J674" s="13">
        <f t="shared" si="129"/>
        <v>-5.286123641824462</v>
      </c>
      <c r="K674" s="10">
        <f>MAX(D$8,K673+J673*I$44/VLOOKUP(K673,E$47:G$254,3,TRUE))</f>
        <v>242.80807507041567</v>
      </c>
      <c r="L674" s="13">
        <f t="shared" si="124"/>
        <v>13.39431563866526</v>
      </c>
      <c r="M674" s="10">
        <f t="shared" si="125"/>
        <v>-3.379877909721836</v>
      </c>
      <c r="N674" s="10">
        <f t="shared" si="133"/>
        <v>213.3405806653521</v>
      </c>
      <c r="O674" s="13">
        <f t="shared" si="126"/>
        <v>-0.32927115413235697</v>
      </c>
      <c r="P674" s="13">
        <f t="shared" si="127"/>
        <v>6.484245486330783</v>
      </c>
      <c r="Q674" s="13">
        <f t="shared" si="128"/>
        <v>1.6239465105100155</v>
      </c>
      <c r="R674" s="13">
        <f t="shared" si="131"/>
        <v>8.108191996840798</v>
      </c>
      <c r="S674" s="13">
        <f t="shared" si="132"/>
        <v>0</v>
      </c>
    </row>
    <row r="675" spans="9:19" ht="12.75">
      <c r="I675" s="2">
        <f t="shared" si="130"/>
        <v>9240</v>
      </c>
      <c r="J675" s="13">
        <f t="shared" si="129"/>
        <v>-5.291510654718106</v>
      </c>
      <c r="K675" s="10">
        <f>MAX(D$8,K674+J674*I$44/VLOOKUP(K674,E$47:G$254,3,TRUE))</f>
        <v>242.72566879766921</v>
      </c>
      <c r="L675" s="13">
        <f t="shared" si="124"/>
        <v>13.409729856957373</v>
      </c>
      <c r="M675" s="10">
        <f t="shared" si="125"/>
        <v>-3.364463691429723</v>
      </c>
      <c r="N675" s="10">
        <f t="shared" si="133"/>
        <v>213.224263112363</v>
      </c>
      <c r="O675" s="13">
        <f t="shared" si="126"/>
        <v>-0.3296250909858145</v>
      </c>
      <c r="P675" s="13">
        <f t="shared" si="127"/>
        <v>6.491708628816238</v>
      </c>
      <c r="Q675" s="13">
        <f t="shared" si="128"/>
        <v>1.6265105734230292</v>
      </c>
      <c r="R675" s="13">
        <f t="shared" si="131"/>
        <v>8.118219202239267</v>
      </c>
      <c r="S675" s="13">
        <f t="shared" si="132"/>
        <v>0</v>
      </c>
    </row>
    <row r="676" spans="9:19" ht="12.75">
      <c r="I676" s="2">
        <f t="shared" si="130"/>
        <v>9255</v>
      </c>
      <c r="J676" s="13">
        <f t="shared" si="129"/>
        <v>-5.296615760314518</v>
      </c>
      <c r="K676" s="10">
        <f>MAX(D$8,K675+J675*I$44/VLOOKUP(K675,E$47:G$254,3,TRUE))</f>
        <v>242.64317854587046</v>
      </c>
      <c r="L676" s="13">
        <f t="shared" si="124"/>
        <v>13.424864777493196</v>
      </c>
      <c r="M676" s="10">
        <f t="shared" si="125"/>
        <v>-3.3493287708938997</v>
      </c>
      <c r="N676" s="10">
        <f t="shared" si="133"/>
        <v>213.10847603538542</v>
      </c>
      <c r="O676" s="13">
        <f t="shared" si="126"/>
        <v>-0.3299610071950383</v>
      </c>
      <c r="P676" s="13">
        <f t="shared" si="127"/>
        <v>6.499171767842845</v>
      </c>
      <c r="Q676" s="13">
        <f t="shared" si="128"/>
        <v>1.629077249335834</v>
      </c>
      <c r="R676" s="13">
        <f t="shared" si="131"/>
        <v>8.128249017178678</v>
      </c>
      <c r="S676" s="13">
        <f t="shared" si="132"/>
        <v>0</v>
      </c>
    </row>
    <row r="677" spans="9:19" ht="12.75">
      <c r="I677" s="2">
        <f t="shared" si="130"/>
        <v>9270</v>
      </c>
      <c r="J677" s="13">
        <f t="shared" si="129"/>
        <v>-5.301445877078322</v>
      </c>
      <c r="K677" s="10">
        <f>MAX(D$8,K676+J676*I$44/VLOOKUP(K676,E$47:G$254,3,TRUE))</f>
        <v>242.56060870971976</v>
      </c>
      <c r="L677" s="13">
        <f t="shared" si="124"/>
        <v>13.439726766933894</v>
      </c>
      <c r="M677" s="10">
        <f t="shared" si="125"/>
        <v>-3.4957571040338493</v>
      </c>
      <c r="N677" s="10">
        <f t="shared" si="133"/>
        <v>212.9932098224652</v>
      </c>
      <c r="O677" s="13">
        <f t="shared" si="126"/>
        <v>-0.3302793446027863</v>
      </c>
      <c r="P677" s="13">
        <f t="shared" si="127"/>
        <v>6.506634488347803</v>
      </c>
      <c r="Q677" s="13">
        <f t="shared" si="128"/>
        <v>1.631646401507769</v>
      </c>
      <c r="R677" s="13">
        <f t="shared" si="131"/>
        <v>8.138280889855572</v>
      </c>
      <c r="S677" s="13">
        <f t="shared" si="132"/>
        <v>0</v>
      </c>
    </row>
    <row r="678" spans="9:19" ht="12.75">
      <c r="I678" s="2">
        <f t="shared" si="130"/>
        <v>9285</v>
      </c>
      <c r="J678" s="13">
        <f t="shared" si="129"/>
        <v>-5.308530833475764</v>
      </c>
      <c r="K678" s="10">
        <f>MAX(D$8,K677+J677*I$44/VLOOKUP(K677,E$47:G$254,3,TRUE))</f>
        <v>242.47796357606444</v>
      </c>
      <c r="L678" s="13">
        <f t="shared" si="124"/>
        <v>13.456845116659933</v>
      </c>
      <c r="M678" s="10">
        <f t="shared" si="125"/>
        <v>-3.478638754307811</v>
      </c>
      <c r="N678" s="10">
        <f t="shared" si="133"/>
        <v>212.87290431941258</v>
      </c>
      <c r="O678" s="13">
        <f t="shared" si="126"/>
        <v>-0.33058053462127646</v>
      </c>
      <c r="P678" s="13">
        <f t="shared" si="127"/>
        <v>6.514096386630158</v>
      </c>
      <c r="Q678" s="13">
        <f t="shared" si="128"/>
        <v>1.6342178965540097</v>
      </c>
      <c r="R678" s="13">
        <f t="shared" si="131"/>
        <v>8.148314283184169</v>
      </c>
      <c r="S678" s="13">
        <f t="shared" si="132"/>
        <v>0</v>
      </c>
    </row>
    <row r="679" spans="9:19" ht="12.75">
      <c r="I679" s="2">
        <f t="shared" si="130"/>
        <v>9300</v>
      </c>
      <c r="J679" s="13">
        <f t="shared" si="129"/>
        <v>-5.315292035103289</v>
      </c>
      <c r="K679" s="10">
        <f>MAX(D$8,K678+J678*I$44/VLOOKUP(K678,E$47:G$254,3,TRUE))</f>
        <v>242.39520799382925</v>
      </c>
      <c r="L679" s="13">
        <f t="shared" si="124"/>
        <v>13.473645479205022</v>
      </c>
      <c r="M679" s="10">
        <f t="shared" si="125"/>
        <v>-3.461838391762722</v>
      </c>
      <c r="N679" s="10">
        <f t="shared" si="133"/>
        <v>212.7531879395782</v>
      </c>
      <c r="O679" s="13">
        <f t="shared" si="126"/>
        <v>-0.3310223289407759</v>
      </c>
      <c r="P679" s="13">
        <f t="shared" si="127"/>
        <v>6.5215606159049955</v>
      </c>
      <c r="Q679" s="13">
        <f t="shared" si="128"/>
        <v>1.6367928281967377</v>
      </c>
      <c r="R679" s="13">
        <f t="shared" si="131"/>
        <v>8.158353444101733</v>
      </c>
      <c r="S679" s="13">
        <f t="shared" si="132"/>
        <v>0</v>
      </c>
    </row>
    <row r="680" spans="9:19" ht="12.75">
      <c r="I680" s="2">
        <f t="shared" si="130"/>
        <v>9315</v>
      </c>
      <c r="J680" s="13">
        <f t="shared" si="129"/>
        <v>-5.321737387325074</v>
      </c>
      <c r="K680" s="10">
        <f>MAX(D$8,K679+J679*I$44/VLOOKUP(K679,E$47:G$254,3,TRUE))</f>
        <v>242.31234701008188</v>
      </c>
      <c r="L680" s="13">
        <f t="shared" si="124"/>
        <v>13.49013512298171</v>
      </c>
      <c r="M680" s="10">
        <f t="shared" si="125"/>
        <v>-3.445348747986033</v>
      </c>
      <c r="N680" s="10">
        <f t="shared" si="133"/>
        <v>212.6340497395221</v>
      </c>
      <c r="O680" s="13">
        <f t="shared" si="126"/>
        <v>-0.33144393498946556</v>
      </c>
      <c r="P680" s="13">
        <f t="shared" si="127"/>
        <v>6.529026696259689</v>
      </c>
      <c r="Q680" s="13">
        <f t="shared" si="128"/>
        <v>1.6393710393969474</v>
      </c>
      <c r="R680" s="13">
        <f t="shared" si="131"/>
        <v>8.168397735656637</v>
      </c>
      <c r="S680" s="13">
        <f t="shared" si="132"/>
        <v>0</v>
      </c>
    </row>
    <row r="681" spans="9:19" ht="12.75">
      <c r="I681" s="2">
        <f t="shared" si="130"/>
        <v>9330</v>
      </c>
      <c r="J681" s="13">
        <f t="shared" si="129"/>
        <v>-5.327874608999998</v>
      </c>
      <c r="K681" s="10">
        <f>MAX(D$8,K680+J680*I$44/VLOOKUP(K680,E$47:G$254,3,TRUE))</f>
        <v>242.22938554865198</v>
      </c>
      <c r="L681" s="13">
        <f t="shared" si="124"/>
        <v>13.50632114668506</v>
      </c>
      <c r="M681" s="10">
        <f t="shared" si="125"/>
        <v>-3.4291627242826834</v>
      </c>
      <c r="N681" s="10">
        <f t="shared" si="133"/>
        <v>212.51547902594484</v>
      </c>
      <c r="O681" s="13">
        <f t="shared" si="126"/>
        <v>-0.33184584571961295</v>
      </c>
      <c r="P681" s="13">
        <f t="shared" si="127"/>
        <v>6.536494160734889</v>
      </c>
      <c r="Q681" s="13">
        <f t="shared" si="128"/>
        <v>1.6419523769501736</v>
      </c>
      <c r="R681" s="13">
        <f t="shared" si="131"/>
        <v>8.178446537685062</v>
      </c>
      <c r="S681" s="13">
        <f t="shared" si="132"/>
        <v>0</v>
      </c>
    </row>
    <row r="682" spans="9:19" ht="12.75">
      <c r="I682" s="2">
        <f t="shared" si="130"/>
        <v>9345</v>
      </c>
      <c r="J682" s="13">
        <f t="shared" si="129"/>
        <v>-5.3337112368642</v>
      </c>
      <c r="K682" s="10">
        <f>MAX(D$8,K681+J681*I$44/VLOOKUP(K681,E$47:G$254,3,TRUE))</f>
        <v>242.1463284130386</v>
      </c>
      <c r="L682" s="13">
        <f t="shared" si="124"/>
        <v>13.522210483269143</v>
      </c>
      <c r="M682" s="10">
        <f t="shared" si="125"/>
        <v>-3.4132733876986006</v>
      </c>
      <c r="N682" s="10">
        <f t="shared" si="133"/>
        <v>212.39746534984647</v>
      </c>
      <c r="O682" s="13">
        <f t="shared" si="126"/>
        <v>-0.3322285424535494</v>
      </c>
      <c r="P682" s="13">
        <f t="shared" si="127"/>
        <v>6.5439625550089175</v>
      </c>
      <c r="Q682" s="13">
        <f t="shared" si="128"/>
        <v>1.644536691396025</v>
      </c>
      <c r="R682" s="13">
        <f t="shared" si="131"/>
        <v>8.188499246404943</v>
      </c>
      <c r="S682" s="13">
        <f t="shared" si="132"/>
        <v>0</v>
      </c>
    </row>
    <row r="683" spans="9:19" ht="12.75">
      <c r="I683" s="2">
        <f t="shared" si="130"/>
        <v>9360</v>
      </c>
      <c r="J683" s="13">
        <f t="shared" si="129"/>
        <v>-5.339254629810858</v>
      </c>
      <c r="K683" s="10">
        <f>MAX(D$8,K682+J682*I$44/VLOOKUP(K682,E$47:G$254,3,TRUE))</f>
        <v>242.0631802892493</v>
      </c>
      <c r="L683" s="13">
        <f t="shared" si="124"/>
        <v>13.53780990383024</v>
      </c>
      <c r="M683" s="10">
        <f t="shared" si="125"/>
        <v>-3.3976739671375036</v>
      </c>
      <c r="N683" s="10">
        <f t="shared" si="133"/>
        <v>212.27999850082276</v>
      </c>
      <c r="O683" s="13">
        <f t="shared" si="126"/>
        <v>-0.3325924951572006</v>
      </c>
      <c r="P683" s="13">
        <f t="shared" si="127"/>
        <v>6.551431437089536</v>
      </c>
      <c r="Q683" s="13">
        <f t="shared" si="128"/>
        <v>1.647123836929846</v>
      </c>
      <c r="R683" s="13">
        <f t="shared" si="131"/>
        <v>8.198555274019382</v>
      </c>
      <c r="S683" s="13">
        <f t="shared" si="132"/>
        <v>0</v>
      </c>
    </row>
    <row r="684" spans="9:19" ht="12.75">
      <c r="I684" s="2">
        <f t="shared" si="130"/>
        <v>9375</v>
      </c>
      <c r="J684" s="13">
        <f t="shared" si="129"/>
        <v>-5.344511973069629</v>
      </c>
      <c r="K684" s="10">
        <f>MAX(D$8,K683+J683*I$44/VLOOKUP(K683,E$47:G$254,3,TRUE))</f>
        <v>241.97994574857267</v>
      </c>
      <c r="L684" s="13">
        <f t="shared" si="124"/>
        <v>13.553126021399011</v>
      </c>
      <c r="M684" s="10">
        <f t="shared" si="125"/>
        <v>-3.3823578495687325</v>
      </c>
      <c r="N684" s="10">
        <f t="shared" si="133"/>
        <v>212.16306850149485</v>
      </c>
      <c r="O684" s="13">
        <f t="shared" si="126"/>
        <v>-0.33293816270645493</v>
      </c>
      <c r="P684" s="13">
        <f t="shared" si="127"/>
        <v>6.5589003770129315</v>
      </c>
      <c r="Q684" s="13">
        <f t="shared" si="128"/>
        <v>1.64971367131645</v>
      </c>
      <c r="R684" s="13">
        <f t="shared" si="131"/>
        <v>8.208614048329382</v>
      </c>
      <c r="S684" s="13">
        <f t="shared" si="132"/>
        <v>0</v>
      </c>
    </row>
    <row r="685" spans="9:19" ht="12.75">
      <c r="I685" s="2">
        <f t="shared" si="130"/>
        <v>9390</v>
      </c>
      <c r="J685" s="13">
        <f t="shared" si="129"/>
        <v>-5.349490282288029</v>
      </c>
      <c r="K685" s="10">
        <f>MAX(D$8,K684+J684*I$44/VLOOKUP(K684,E$47:G$254,3,TRUE))</f>
        <v>241.89662925028557</v>
      </c>
      <c r="L685" s="13">
        <f t="shared" si="124"/>
        <v>13.568165294643663</v>
      </c>
      <c r="M685" s="10">
        <f t="shared" si="125"/>
        <v>-3.367318576324081</v>
      </c>
      <c r="N685" s="10">
        <f t="shared" si="133"/>
        <v>212.0466656020695</v>
      </c>
      <c r="O685" s="13">
        <f t="shared" si="126"/>
        <v>-0.3332659931484159</v>
      </c>
      <c r="P685" s="13">
        <f t="shared" si="127"/>
        <v>6.566368956549748</v>
      </c>
      <c r="Q685" s="13">
        <f t="shared" si="128"/>
        <v>1.6523060558058857</v>
      </c>
      <c r="R685" s="13">
        <f t="shared" si="131"/>
        <v>8.218675012355634</v>
      </c>
      <c r="S685" s="13">
        <f t="shared" si="132"/>
        <v>0</v>
      </c>
    </row>
    <row r="686" spans="9:19" ht="12.75">
      <c r="I686" s="2">
        <f t="shared" si="130"/>
        <v>9405</v>
      </c>
      <c r="J686" s="13">
        <f t="shared" si="129"/>
        <v>-5.354196407517119</v>
      </c>
      <c r="K686" s="10">
        <f>MAX(D$8,K685+J685*I$44/VLOOKUP(K685,E$47:G$254,3,TRUE))</f>
        <v>241.81323514429667</v>
      </c>
      <c r="L686" s="13">
        <f t="shared" si="124"/>
        <v>13.582934031486333</v>
      </c>
      <c r="M686" s="10">
        <f t="shared" si="125"/>
        <v>-3.5138401620620545</v>
      </c>
      <c r="N686" s="10">
        <f t="shared" si="133"/>
        <v>211.93078027502673</v>
      </c>
      <c r="O686" s="13">
        <f t="shared" si="126"/>
        <v>-0.3335764239556056</v>
      </c>
      <c r="P686" s="13">
        <f t="shared" si="127"/>
        <v>6.573836768918034</v>
      </c>
      <c r="Q686" s="13">
        <f t="shared" si="128"/>
        <v>1.6549008550511808</v>
      </c>
      <c r="R686" s="13">
        <f t="shared" si="131"/>
        <v>8.228737623969215</v>
      </c>
      <c r="S686" s="13">
        <f t="shared" si="132"/>
        <v>0</v>
      </c>
    </row>
    <row r="687" spans="9:19" ht="12.75">
      <c r="I687" s="2">
        <f t="shared" si="130"/>
        <v>9420</v>
      </c>
      <c r="J687" s="13">
        <f t="shared" si="129"/>
        <v>-5.3611601104411335</v>
      </c>
      <c r="K687" s="10">
        <f>MAX(D$8,K686+J686*I$44/VLOOKUP(K686,E$47:G$254,3,TRUE))</f>
        <v>241.72976767372808</v>
      </c>
      <c r="L687" s="13">
        <f aca="true" t="shared" si="134" ref="L687:L750">(K687-N687)/D$12</f>
        <v>13.599961465972076</v>
      </c>
      <c r="M687" s="10">
        <f t="shared" si="125"/>
        <v>-3.4968127275763123</v>
      </c>
      <c r="N687" s="10">
        <f t="shared" si="133"/>
        <v>211.8098524485895</v>
      </c>
      <c r="O687" s="13">
        <f t="shared" si="126"/>
        <v>-0.33386988227437087</v>
      </c>
      <c r="P687" s="13">
        <f t="shared" si="127"/>
        <v>6.581303418502926</v>
      </c>
      <c r="Q687" s="13">
        <f t="shared" si="128"/>
        <v>1.657497937028016</v>
      </c>
      <c r="R687" s="13">
        <f t="shared" si="131"/>
        <v>8.238801355530942</v>
      </c>
      <c r="S687" s="13">
        <f t="shared" si="132"/>
        <v>0</v>
      </c>
    </row>
    <row r="688" spans="9:19" ht="12.75">
      <c r="I688" s="2">
        <f t="shared" si="130"/>
        <v>9435</v>
      </c>
      <c r="J688" s="13">
        <f t="shared" si="129"/>
        <v>-5.367802764236359</v>
      </c>
      <c r="K688" s="10">
        <f>MAX(D$8,K687+J687*I$44/VLOOKUP(K687,E$47:G$254,3,TRUE))</f>
        <v>241.64619164482045</v>
      </c>
      <c r="L688" s="13">
        <f t="shared" si="134"/>
        <v>13.61667319466933</v>
      </c>
      <c r="M688" s="10">
        <f t="shared" si="125"/>
        <v>-3.480100998879058</v>
      </c>
      <c r="N688" s="10">
        <f t="shared" si="133"/>
        <v>211.68951061654792</v>
      </c>
      <c r="O688" s="13">
        <f t="shared" si="126"/>
        <v>-0.3343041156305162</v>
      </c>
      <c r="P688" s="13">
        <f t="shared" si="127"/>
        <v>6.588772033646287</v>
      </c>
      <c r="Q688" s="13">
        <f t="shared" si="128"/>
        <v>1.6600983967866845</v>
      </c>
      <c r="R688" s="13">
        <f t="shared" si="131"/>
        <v>8.248870430432971</v>
      </c>
      <c r="S688" s="13">
        <f t="shared" si="132"/>
        <v>0</v>
      </c>
    </row>
    <row r="689" spans="9:19" ht="12.75">
      <c r="I689" s="2">
        <f t="shared" si="130"/>
        <v>9450</v>
      </c>
      <c r="J689" s="13">
        <f t="shared" si="129"/>
        <v>-5.374132209571567</v>
      </c>
      <c r="K689" s="10">
        <f>MAX(D$8,K688+J688*I$44/VLOOKUP(K688,E$47:G$254,3,TRUE))</f>
        <v>241.5625120624628</v>
      </c>
      <c r="L689" s="13">
        <f t="shared" si="134"/>
        <v>13.63307643113055</v>
      </c>
      <c r="M689" s="10">
        <f aca="true" t="shared" si="135" ref="M689:M752">L689-VLOOKUP(N689,A$47:C$254,2,TRUE)</f>
        <v>-3.463697762417837</v>
      </c>
      <c r="N689" s="10">
        <f t="shared" si="133"/>
        <v>211.56974391397557</v>
      </c>
      <c r="O689" s="13">
        <f aca="true" t="shared" si="136" ref="O689:O752">(K689-K688)/(I689-I688)*60</f>
        <v>-0.3347183294306433</v>
      </c>
      <c r="P689" s="13">
        <f t="shared" si="127"/>
        <v>6.596242142958417</v>
      </c>
      <c r="Q689" s="13">
        <f t="shared" si="128"/>
        <v>1.6627020786005666</v>
      </c>
      <c r="R689" s="13">
        <f t="shared" si="131"/>
        <v>8.258944221558984</v>
      </c>
      <c r="S689" s="13">
        <f t="shared" si="132"/>
        <v>0</v>
      </c>
    </row>
    <row r="690" spans="9:19" ht="12.75">
      <c r="I690" s="2">
        <f t="shared" si="130"/>
        <v>9465</v>
      </c>
      <c r="J690" s="13">
        <f t="shared" si="129"/>
        <v>-5.380156102158308</v>
      </c>
      <c r="K690" s="10">
        <f>MAX(D$8,K689+J689*I$44/VLOOKUP(K689,E$47:G$254,3,TRUE))</f>
        <v>241.47873380931458</v>
      </c>
      <c r="L690" s="13">
        <f t="shared" si="134"/>
        <v>13.649178220507345</v>
      </c>
      <c r="M690" s="10">
        <f t="shared" si="135"/>
        <v>-3.447595973041043</v>
      </c>
      <c r="N690" s="10">
        <f t="shared" si="133"/>
        <v>211.45054172419842</v>
      </c>
      <c r="O690" s="13">
        <f t="shared" si="136"/>
        <v>-0.3351130125928421</v>
      </c>
      <c r="P690" s="13">
        <f t="shared" si="127"/>
        <v>6.603713287802834</v>
      </c>
      <c r="Q690" s="13">
        <f t="shared" si="128"/>
        <v>1.6653088305462023</v>
      </c>
      <c r="R690" s="13">
        <f t="shared" si="131"/>
        <v>8.269022118349037</v>
      </c>
      <c r="S690" s="13">
        <f t="shared" si="132"/>
        <v>0</v>
      </c>
    </row>
    <row r="691" spans="9:19" ht="12.75">
      <c r="I691" s="2">
        <f t="shared" si="130"/>
        <v>9480</v>
      </c>
      <c r="J691" s="13">
        <f t="shared" si="129"/>
        <v>-5.385881917096473</v>
      </c>
      <c r="K691" s="10">
        <f>MAX(D$8,K690+J690*I$44/VLOOKUP(K690,E$47:G$254,3,TRUE))</f>
        <v>241.39486164868913</v>
      </c>
      <c r="L691" s="13">
        <f t="shared" si="134"/>
        <v>13.664985443495343</v>
      </c>
      <c r="M691" s="10">
        <f t="shared" si="135"/>
        <v>-3.4317887500530446</v>
      </c>
      <c r="N691" s="10">
        <f t="shared" si="133"/>
        <v>211.33189367299937</v>
      </c>
      <c r="O691" s="13">
        <f t="shared" si="136"/>
        <v>-0.33548864250178667</v>
      </c>
      <c r="P691" s="13">
        <f t="shared" si="127"/>
        <v>6.611185021985294</v>
      </c>
      <c r="Q691" s="13">
        <f t="shared" si="128"/>
        <v>1.6679185044135754</v>
      </c>
      <c r="R691" s="13">
        <f t="shared" si="131"/>
        <v>8.27910352639887</v>
      </c>
      <c r="S691" s="13">
        <f t="shared" si="132"/>
        <v>0</v>
      </c>
    </row>
    <row r="692" spans="9:19" ht="12.75">
      <c r="I692" s="2">
        <f t="shared" si="130"/>
        <v>9495</v>
      </c>
      <c r="J692" s="13">
        <f t="shared" si="129"/>
        <v>-5.391316953118077</v>
      </c>
      <c r="K692" s="10">
        <f>MAX(D$8,K691+J691*I$44/VLOOKUP(K691,E$47:G$254,3,TRUE))</f>
        <v>241.3109002273692</v>
      </c>
      <c r="L692" s="13">
        <f t="shared" si="134"/>
        <v>13.680504820186663</v>
      </c>
      <c r="M692" s="10">
        <f t="shared" si="135"/>
        <v>-3.4162693733617253</v>
      </c>
      <c r="N692" s="10">
        <f t="shared" si="133"/>
        <v>211.21378962295853</v>
      </c>
      <c r="O692" s="13">
        <f t="shared" si="136"/>
        <v>-0.33584568527976444</v>
      </c>
      <c r="P692" s="13">
        <f aca="true" t="shared" si="137" ref="P692:P755">$D$16*($D$19*$D$21*$D$17+$D$20*$D$22*$D$18)*($D$7^4-$K692^4)</f>
        <v>6.618656911450079</v>
      </c>
      <c r="Q692" s="13">
        <f aca="true" t="shared" si="138" ref="Q692:Q755">($D$7-$K692)*(1/$D$13+1/$D$14)</f>
        <v>1.6705309556185066</v>
      </c>
      <c r="R692" s="13">
        <f t="shared" si="131"/>
        <v>8.289187867068586</v>
      </c>
      <c r="S692" s="13">
        <f t="shared" si="132"/>
        <v>0</v>
      </c>
    </row>
    <row r="693" spans="9:19" ht="12.75">
      <c r="I693" s="2">
        <f t="shared" si="130"/>
        <v>9510</v>
      </c>
      <c r="J693" s="13">
        <f t="shared" si="129"/>
        <v>-5.39646833673139</v>
      </c>
      <c r="K693" s="10">
        <f>MAX(D$8,K692+J692*I$44/VLOOKUP(K692,E$47:G$254,3,TRUE))</f>
        <v>241.2268540783563</v>
      </c>
      <c r="L693" s="13">
        <f t="shared" si="134"/>
        <v>13.695742913831904</v>
      </c>
      <c r="M693" s="10">
        <f t="shared" si="135"/>
        <v>-3.4010312797164843</v>
      </c>
      <c r="N693" s="10">
        <f t="shared" si="133"/>
        <v>211.0962196679261</v>
      </c>
      <c r="O693" s="13">
        <f t="shared" si="136"/>
        <v>-0.3361845960515666</v>
      </c>
      <c r="P693" s="13">
        <f t="shared" si="137"/>
        <v>6.6261285339834055</v>
      </c>
      <c r="Q693" s="13">
        <f t="shared" si="138"/>
        <v>1.673146043117108</v>
      </c>
      <c r="R693" s="13">
        <f t="shared" si="131"/>
        <v>8.299274577100514</v>
      </c>
      <c r="S693" s="13">
        <f t="shared" si="132"/>
        <v>0</v>
      </c>
    </row>
    <row r="694" spans="9:19" ht="12.75">
      <c r="I694" s="2">
        <f t="shared" si="130"/>
        <v>9525</v>
      </c>
      <c r="J694" s="13">
        <f t="shared" si="129"/>
        <v>-5.401343026268027</v>
      </c>
      <c r="K694" s="10">
        <f>MAX(D$8,K693+J693*I$44/VLOOKUP(K693,E$47:G$254,3,TRUE))</f>
        <v>241.1427276235557</v>
      </c>
      <c r="L694" s="13">
        <f t="shared" si="134"/>
        <v>13.710706134514057</v>
      </c>
      <c r="M694" s="10">
        <f t="shared" si="135"/>
        <v>-3.547358381614975</v>
      </c>
      <c r="N694" s="10">
        <f t="shared" si="133"/>
        <v>210.97917412762476</v>
      </c>
      <c r="O694" s="13">
        <f t="shared" si="136"/>
        <v>-0.3365058192024435</v>
      </c>
      <c r="P694" s="13">
        <f t="shared" si="137"/>
        <v>6.633599478923789</v>
      </c>
      <c r="Q694" s="13">
        <f t="shared" si="138"/>
        <v>1.675763629322241</v>
      </c>
      <c r="R694" s="13">
        <f t="shared" si="131"/>
        <v>8.30936310824603</v>
      </c>
      <c r="S694" s="13">
        <f t="shared" si="132"/>
        <v>0</v>
      </c>
    </row>
    <row r="695" spans="9:19" ht="12.75">
      <c r="I695" s="2">
        <f t="shared" si="130"/>
        <v>9540</v>
      </c>
      <c r="J695" s="13">
        <f t="shared" si="129"/>
        <v>-5.408470889172518</v>
      </c>
      <c r="K695" s="10">
        <f>MAX(D$8,K694+J694*I$44/VLOOKUP(K694,E$47:G$254,3,TRUE))</f>
        <v>241.05852517639798</v>
      </c>
      <c r="L695" s="13">
        <f t="shared" si="134"/>
        <v>13.72792381607367</v>
      </c>
      <c r="M695" s="10">
        <f t="shared" si="135"/>
        <v>-3.5301407000553624</v>
      </c>
      <c r="N695" s="10">
        <f t="shared" si="133"/>
        <v>210.8570927810359</v>
      </c>
      <c r="O695" s="13">
        <f t="shared" si="136"/>
        <v>-0.33680978863083055</v>
      </c>
      <c r="P695" s="13">
        <f t="shared" si="137"/>
        <v>6.641069346879207</v>
      </c>
      <c r="Q695" s="13">
        <f t="shared" si="138"/>
        <v>1.678383580021945</v>
      </c>
      <c r="R695" s="13">
        <f t="shared" si="131"/>
        <v>8.319452926901151</v>
      </c>
      <c r="S695" s="13">
        <f t="shared" si="132"/>
        <v>0</v>
      </c>
    </row>
    <row r="696" spans="9:19" ht="12.75">
      <c r="I696" s="2">
        <f t="shared" si="130"/>
        <v>9555</v>
      </c>
      <c r="J696" s="13">
        <f t="shared" si="129"/>
        <v>-5.415273431146094</v>
      </c>
      <c r="K696" s="10">
        <f>MAX(D$8,K695+J695*I$44/VLOOKUP(K695,E$47:G$254,3,TRUE))</f>
        <v>240.97421161178363</v>
      </c>
      <c r="L696" s="13">
        <f t="shared" si="134"/>
        <v>13.744821652564136</v>
      </c>
      <c r="M696" s="10">
        <f t="shared" si="135"/>
        <v>-3.513242863564896</v>
      </c>
      <c r="N696" s="10">
        <f t="shared" si="133"/>
        <v>210.73560397614253</v>
      </c>
      <c r="O696" s="13">
        <f t="shared" si="136"/>
        <v>-0.3372542584573921</v>
      </c>
      <c r="P696" s="13">
        <f t="shared" si="137"/>
        <v>6.648541233287872</v>
      </c>
      <c r="Q696" s="13">
        <f t="shared" si="138"/>
        <v>1.68100698813017</v>
      </c>
      <c r="R696" s="13">
        <f t="shared" si="131"/>
        <v>8.329548221418042</v>
      </c>
      <c r="S696" s="13">
        <f t="shared" si="132"/>
        <v>0</v>
      </c>
    </row>
    <row r="697" spans="9:19" ht="12.75">
      <c r="I697" s="2">
        <f t="shared" si="130"/>
        <v>9570</v>
      </c>
      <c r="J697" s="13">
        <f t="shared" si="129"/>
        <v>-5.421758592805954</v>
      </c>
      <c r="K697" s="10">
        <f>MAX(D$8,K696+J696*I$44/VLOOKUP(K696,E$47:G$254,3,TRUE))</f>
        <v>240.88979200119547</v>
      </c>
      <c r="L697" s="13">
        <f t="shared" si="134"/>
        <v>13.761406952558842</v>
      </c>
      <c r="M697" s="10">
        <f t="shared" si="135"/>
        <v>-3.4966575635701904</v>
      </c>
      <c r="N697" s="10">
        <f t="shared" si="133"/>
        <v>210.61469670556602</v>
      </c>
      <c r="O697" s="13">
        <f t="shared" si="136"/>
        <v>-0.337678442352626</v>
      </c>
      <c r="P697" s="13">
        <f t="shared" si="137"/>
        <v>6.656014663904651</v>
      </c>
      <c r="Q697" s="13">
        <f t="shared" si="138"/>
        <v>1.6836336958482356</v>
      </c>
      <c r="R697" s="13">
        <f t="shared" si="131"/>
        <v>8.339648359752887</v>
      </c>
      <c r="S697" s="13">
        <f t="shared" si="132"/>
        <v>0</v>
      </c>
    </row>
    <row r="698" spans="9:19" ht="12.75">
      <c r="I698" s="2">
        <f t="shared" si="130"/>
        <v>9585</v>
      </c>
      <c r="J698" s="13">
        <f t="shared" si="129"/>
        <v>-5.427934127491355</v>
      </c>
      <c r="K698" s="10">
        <f>MAX(D$8,K697+J697*I$44/VLOOKUP(K697,E$47:G$254,3,TRUE))</f>
        <v>240.80527129232874</v>
      </c>
      <c r="L698" s="13">
        <f t="shared" si="134"/>
        <v>13.77768685403565</v>
      </c>
      <c r="M698" s="10">
        <f t="shared" si="135"/>
        <v>-3.4803776620933817</v>
      </c>
      <c r="N698" s="10">
        <f t="shared" si="133"/>
        <v>210.4943602134503</v>
      </c>
      <c r="O698" s="13">
        <f t="shared" si="136"/>
        <v>-0.33808283546693474</v>
      </c>
      <c r="P698" s="13">
        <f t="shared" si="137"/>
        <v>6.663489177315194</v>
      </c>
      <c r="Q698" s="13">
        <f t="shared" si="138"/>
        <v>1.6862635492291016</v>
      </c>
      <c r="R698" s="13">
        <f t="shared" si="131"/>
        <v>8.349752726544295</v>
      </c>
      <c r="S698" s="13">
        <f t="shared" si="132"/>
        <v>0</v>
      </c>
    </row>
    <row r="699" spans="9:19" ht="12.75">
      <c r="I699" s="2">
        <f t="shared" si="130"/>
        <v>9600</v>
      </c>
      <c r="J699" s="13">
        <f aca="true" t="shared" si="139" ref="J699:J762">(D$7-K699)*(1/D$13+1/D$14)+D$16*(D$19*D$21*D$17+D$20*D$22*D$18)*(D$7^4-K699^4)-(K699-N699)/D$12</f>
        <v>-5.433807605662983</v>
      </c>
      <c r="K699" s="10">
        <f>MAX(D$8,K698+J698*I$44/VLOOKUP(K698,E$47:G$254,3,TRUE))</f>
        <v>240.72065431201054</v>
      </c>
      <c r="L699" s="13">
        <f t="shared" si="134"/>
        <v>13.793668328372606</v>
      </c>
      <c r="M699" s="10">
        <f t="shared" si="135"/>
        <v>-3.464396187756426</v>
      </c>
      <c r="N699" s="10">
        <f t="shared" si="133"/>
        <v>210.3745839895908</v>
      </c>
      <c r="O699" s="13">
        <f t="shared" si="136"/>
        <v>-0.3384679212728088</v>
      </c>
      <c r="P699" s="13">
        <f t="shared" si="137"/>
        <v>6.670964324623098</v>
      </c>
      <c r="Q699" s="13">
        <f t="shared" si="138"/>
        <v>1.6888963980865261</v>
      </c>
      <c r="R699" s="13">
        <f t="shared" si="131"/>
        <v>8.359860722709623</v>
      </c>
      <c r="S699" s="13">
        <f t="shared" si="132"/>
        <v>0</v>
      </c>
    </row>
    <row r="700" spans="9:19" ht="12.75">
      <c r="I700" s="2">
        <f aca="true" t="shared" si="140" ref="I700:I763">I699+I$44</f>
        <v>9615</v>
      </c>
      <c r="J700" s="13">
        <f t="shared" si="139"/>
        <v>-5.439386419199179</v>
      </c>
      <c r="K700" s="10">
        <f>MAX(D$8,K699+J699*I$44/VLOOKUP(K699,E$47:G$254,3,TRUE))</f>
        <v>240.63594576905078</v>
      </c>
      <c r="L700" s="13">
        <f t="shared" si="134"/>
        <v>13.809358184249911</v>
      </c>
      <c r="M700" s="10">
        <f t="shared" si="135"/>
        <v>-3.448706331879121</v>
      </c>
      <c r="N700" s="10">
        <f t="shared" si="133"/>
        <v>210.25535776370097</v>
      </c>
      <c r="O700" s="13">
        <f t="shared" si="136"/>
        <v>-0.3388341718390393</v>
      </c>
      <c r="P700" s="13">
        <f t="shared" si="137"/>
        <v>6.67843966914437</v>
      </c>
      <c r="Q700" s="13">
        <f t="shared" si="138"/>
        <v>1.6915320959063609</v>
      </c>
      <c r="R700" s="13">
        <f aca="true" t="shared" si="141" ref="R700:R763">(D$7-K700)*(1/D$13+1/D$14)+D$16*(D$19*D$21*D$17+D$20*D$22*D$18)*(D$7^4-K700^4)</f>
        <v>8.369971765050732</v>
      </c>
      <c r="S700" s="13">
        <f aca="true" t="shared" si="142" ref="S700:S763">IF(K700=D$8,-J700,0)</f>
        <v>0</v>
      </c>
    </row>
    <row r="701" spans="9:19" ht="12.75">
      <c r="I701" s="2">
        <f t="shared" si="140"/>
        <v>9630</v>
      </c>
      <c r="J701" s="13">
        <f t="shared" si="139"/>
        <v>-5.444677785591535</v>
      </c>
      <c r="K701" s="10">
        <f>MAX(D$8,K700+J700*I$44/VLOOKUP(K700,E$47:G$254,3,TRUE))</f>
        <v>240.55115025702617</v>
      </c>
      <c r="L701" s="13">
        <f t="shared" si="134"/>
        <v>13.824763071460508</v>
      </c>
      <c r="M701" s="10">
        <f t="shared" si="135"/>
        <v>-3.4333014446685244</v>
      </c>
      <c r="N701" s="10">
        <f t="shared" si="133"/>
        <v>210.13667149981305</v>
      </c>
      <c r="O701" s="13">
        <f t="shared" si="136"/>
        <v>-0.33918204809845065</v>
      </c>
      <c r="P701" s="13">
        <f t="shared" si="137"/>
        <v>6.685914786109044</v>
      </c>
      <c r="Q701" s="13">
        <f t="shared" si="138"/>
        <v>1.6941704997599276</v>
      </c>
      <c r="R701" s="13">
        <f t="shared" si="141"/>
        <v>8.380085285868972</v>
      </c>
      <c r="S701" s="13">
        <f t="shared" si="142"/>
        <v>0</v>
      </c>
    </row>
    <row r="702" spans="9:19" ht="12.75">
      <c r="I702" s="2">
        <f t="shared" si="140"/>
        <v>9645</v>
      </c>
      <c r="J702" s="13">
        <f t="shared" si="139"/>
        <v>-5.449688752041949</v>
      </c>
      <c r="K702" s="10">
        <f>MAX(D$8,K701+J701*I$44/VLOOKUP(K701,E$47:G$254,3,TRUE))</f>
        <v>240.46627225699868</v>
      </c>
      <c r="L702" s="13">
        <f t="shared" si="134"/>
        <v>13.839889484631179</v>
      </c>
      <c r="M702" s="10">
        <f t="shared" si="135"/>
        <v>-3.418175031497853</v>
      </c>
      <c r="N702" s="10">
        <f t="shared" si="133"/>
        <v>210.01851539081008</v>
      </c>
      <c r="O702" s="13">
        <f t="shared" si="136"/>
        <v>-0.33951200010994853</v>
      </c>
      <c r="P702" s="13">
        <f t="shared" si="137"/>
        <v>6.693389262369799</v>
      </c>
      <c r="Q702" s="13">
        <f t="shared" si="138"/>
        <v>1.6968114702194321</v>
      </c>
      <c r="R702" s="13">
        <f t="shared" si="141"/>
        <v>8.39020073258923</v>
      </c>
      <c r="S702" s="13">
        <f t="shared" si="142"/>
        <v>0</v>
      </c>
    </row>
    <row r="703" spans="9:19" ht="12.75">
      <c r="I703" s="2">
        <f t="shared" si="140"/>
        <v>9660</v>
      </c>
      <c r="J703" s="13">
        <f t="shared" si="139"/>
        <v>-5.45442619946378</v>
      </c>
      <c r="K703" s="10">
        <f>MAX(D$8,K702+J702*I$44/VLOOKUP(K702,E$47:G$254,3,TRUE))</f>
        <v>240.3813161401703</v>
      </c>
      <c r="L703" s="13">
        <f t="shared" si="134"/>
        <v>13.85474376685655</v>
      </c>
      <c r="M703" s="10">
        <f t="shared" si="135"/>
        <v>-3.5646110718531254</v>
      </c>
      <c r="N703" s="10">
        <f t="shared" si="133"/>
        <v>209.90087985308588</v>
      </c>
      <c r="O703" s="13">
        <f t="shared" si="136"/>
        <v>-0.33982446731351956</v>
      </c>
      <c r="P703" s="13">
        <f t="shared" si="137"/>
        <v>6.700862696117408</v>
      </c>
      <c r="Q703" s="13">
        <f t="shared" si="138"/>
        <v>1.699454871275363</v>
      </c>
      <c r="R703" s="13">
        <f t="shared" si="141"/>
        <v>8.40031756739277</v>
      </c>
      <c r="S703" s="13">
        <f t="shared" si="142"/>
        <v>0</v>
      </c>
    </row>
    <row r="704" spans="9:19" ht="12.75">
      <c r="I704" s="2">
        <f t="shared" si="140"/>
        <v>9675</v>
      </c>
      <c r="J704" s="13">
        <f t="shared" si="139"/>
        <v>-5.461419919726547</v>
      </c>
      <c r="K704" s="10">
        <f>MAX(D$8,K703+J703*I$44/VLOOKUP(K703,E$47:G$254,3,TRUE))</f>
        <v>240.29628617047527</v>
      </c>
      <c r="L704" s="13">
        <f t="shared" si="134"/>
        <v>13.871855186585277</v>
      </c>
      <c r="M704" s="10">
        <f t="shared" si="135"/>
        <v>-3.547499652124399</v>
      </c>
      <c r="N704" s="10">
        <f t="shared" si="133"/>
        <v>209.77820475998766</v>
      </c>
      <c r="O704" s="13">
        <f t="shared" si="136"/>
        <v>-0.34011987878011496</v>
      </c>
      <c r="P704" s="13">
        <f t="shared" si="137"/>
        <v>6.708334696602897</v>
      </c>
      <c r="Q704" s="13">
        <f t="shared" si="138"/>
        <v>1.7021005702558338</v>
      </c>
      <c r="R704" s="13">
        <f t="shared" si="141"/>
        <v>8.41043526685873</v>
      </c>
      <c r="S704" s="13">
        <f t="shared" si="142"/>
        <v>0</v>
      </c>
    </row>
    <row r="705" spans="9:19" ht="12.75">
      <c r="I705" s="2">
        <f t="shared" si="140"/>
        <v>9690</v>
      </c>
      <c r="J705" s="13">
        <f t="shared" si="139"/>
        <v>-5.468091377746811</v>
      </c>
      <c r="K705" s="10">
        <f>MAX(D$8,K704+J704*I$44/VLOOKUP(K704,E$47:G$254,3,TRUE))</f>
        <v>240.21114717449586</v>
      </c>
      <c r="L705" s="13">
        <f t="shared" si="134"/>
        <v>13.888649374037332</v>
      </c>
      <c r="M705" s="10">
        <f t="shared" si="135"/>
        <v>-3.5307054646723444</v>
      </c>
      <c r="N705" s="10">
        <f t="shared" si="133"/>
        <v>209.65611855161373</v>
      </c>
      <c r="O705" s="13">
        <f t="shared" si="136"/>
        <v>-0.34055598391762487</v>
      </c>
      <c r="P705" s="13">
        <f t="shared" si="137"/>
        <v>6.71580833471231</v>
      </c>
      <c r="Q705" s="13">
        <f t="shared" si="138"/>
        <v>1.7047496615782103</v>
      </c>
      <c r="R705" s="13">
        <f t="shared" si="141"/>
        <v>8.42055799629052</v>
      </c>
      <c r="S705" s="13">
        <f t="shared" si="142"/>
        <v>0</v>
      </c>
    </row>
    <row r="706" spans="9:19" ht="12.75">
      <c r="I706" s="2">
        <f t="shared" si="140"/>
        <v>9705</v>
      </c>
      <c r="J706" s="13">
        <f t="shared" si="139"/>
        <v>-5.474448441053333</v>
      </c>
      <c r="K706" s="10">
        <f>MAX(D$8,K705+J705*I$44/VLOOKUP(K705,E$47:G$254,3,TRUE))</f>
        <v>240.1259041760325</v>
      </c>
      <c r="L706" s="13">
        <f t="shared" si="134"/>
        <v>13.90513357524022</v>
      </c>
      <c r="M706" s="10">
        <f t="shared" si="135"/>
        <v>-3.514221263469457</v>
      </c>
      <c r="N706" s="10">
        <f t="shared" si="133"/>
        <v>209.534610310504</v>
      </c>
      <c r="O706" s="13">
        <f t="shared" si="136"/>
        <v>-0.3409719938534863</v>
      </c>
      <c r="P706" s="13">
        <f t="shared" si="137"/>
        <v>6.7232831452594395</v>
      </c>
      <c r="Q706" s="13">
        <f t="shared" si="138"/>
        <v>1.707401988927446</v>
      </c>
      <c r="R706" s="13">
        <f t="shared" si="141"/>
        <v>8.430685134186886</v>
      </c>
      <c r="S706" s="13">
        <f t="shared" si="142"/>
        <v>0</v>
      </c>
    </row>
    <row r="707" spans="9:19" ht="12.75">
      <c r="I707" s="2">
        <f t="shared" si="140"/>
        <v>9720</v>
      </c>
      <c r="J707" s="13">
        <f t="shared" si="139"/>
        <v>-5.480498791642324</v>
      </c>
      <c r="K707" s="10">
        <f>MAX(D$8,K706+J706*I$44/VLOOKUP(K706,E$47:G$254,3,TRUE))</f>
        <v>240.04056207623736</v>
      </c>
      <c r="L707" s="13">
        <f t="shared" si="134"/>
        <v>13.92131486712224</v>
      </c>
      <c r="M707" s="10">
        <f t="shared" si="135"/>
        <v>-3.4980399715874366</v>
      </c>
      <c r="N707" s="10">
        <f t="shared" si="133"/>
        <v>209.41366936856843</v>
      </c>
      <c r="O707" s="13">
        <f t="shared" si="136"/>
        <v>-0.3413683991805101</v>
      </c>
      <c r="P707" s="13">
        <f t="shared" si="137"/>
        <v>6.730758675675234</v>
      </c>
      <c r="Q707" s="13">
        <f t="shared" si="138"/>
        <v>1.710057399804682</v>
      </c>
      <c r="R707" s="13">
        <f t="shared" si="141"/>
        <v>8.440816075479916</v>
      </c>
      <c r="S707" s="13">
        <f t="shared" si="142"/>
        <v>0</v>
      </c>
    </row>
    <row r="708" spans="9:19" ht="12.75">
      <c r="I708" s="2">
        <f t="shared" si="140"/>
        <v>9735</v>
      </c>
      <c r="J708" s="13">
        <f t="shared" si="139"/>
        <v>-5.486249930335266</v>
      </c>
      <c r="K708" s="10">
        <f>MAX(D$8,K707+J707*I$44/VLOOKUP(K707,E$47:G$254,3,TRUE))</f>
        <v>239.95512565650677</v>
      </c>
      <c r="L708" s="13">
        <f t="shared" si="134"/>
        <v>13.937200161472417</v>
      </c>
      <c r="M708" s="10">
        <f t="shared" si="135"/>
        <v>-3.4821546772372596</v>
      </c>
      <c r="N708" s="10">
        <f t="shared" si="133"/>
        <v>209.29328530126745</v>
      </c>
      <c r="O708" s="13">
        <f t="shared" si="136"/>
        <v>-0.3417456789223934</v>
      </c>
      <c r="P708" s="13">
        <f t="shared" si="137"/>
        <v>6.738234485699899</v>
      </c>
      <c r="Q708" s="13">
        <f t="shared" si="138"/>
        <v>1.712715745437252</v>
      </c>
      <c r="R708" s="13">
        <f t="shared" si="141"/>
        <v>8.450950231137151</v>
      </c>
      <c r="S708" s="13">
        <f t="shared" si="142"/>
        <v>0</v>
      </c>
    </row>
    <row r="709" spans="9:19" ht="12.75">
      <c r="I709" s="2">
        <f t="shared" si="140"/>
        <v>9750</v>
      </c>
      <c r="J709" s="13">
        <f t="shared" si="139"/>
        <v>-5.491709181034544</v>
      </c>
      <c r="K709" s="10">
        <f>MAX(D$8,K708+J708*I$44/VLOOKUP(K708,E$47:G$254,3,TRUE))</f>
        <v>239.86959958130538</v>
      </c>
      <c r="L709" s="13">
        <f t="shared" si="134"/>
        <v>13.952796208807555</v>
      </c>
      <c r="M709" s="10">
        <f t="shared" si="135"/>
        <v>-3.4665586299021207</v>
      </c>
      <c r="N709" s="10">
        <f t="shared" si="133"/>
        <v>209.17344792192876</v>
      </c>
      <c r="O709" s="13">
        <f t="shared" si="136"/>
        <v>-0.3421043008055449</v>
      </c>
      <c r="P709" s="13">
        <f t="shared" si="137"/>
        <v>6.745710147082208</v>
      </c>
      <c r="Q709" s="13">
        <f t="shared" si="138"/>
        <v>1.7153768806908047</v>
      </c>
      <c r="R709" s="13">
        <f t="shared" si="141"/>
        <v>8.461087027773011</v>
      </c>
      <c r="S709" s="13">
        <f t="shared" si="142"/>
        <v>0</v>
      </c>
    </row>
    <row r="710" spans="9:19" ht="12.75">
      <c r="I710" s="2">
        <f t="shared" si="140"/>
        <v>9765</v>
      </c>
      <c r="J710" s="13">
        <f t="shared" si="139"/>
        <v>-5.496883694879353</v>
      </c>
      <c r="K710" s="10">
        <f>MAX(D$8,K709+J709*I$44/VLOOKUP(K709,E$47:G$254,3,TRUE))</f>
        <v>239.78398840092436</v>
      </c>
      <c r="L710" s="13">
        <f t="shared" si="134"/>
        <v>13.968109602148681</v>
      </c>
      <c r="M710" s="10">
        <f t="shared" si="135"/>
        <v>-3.451245236560995</v>
      </c>
      <c r="N710" s="10">
        <f t="shared" si="133"/>
        <v>209.05414727619726</v>
      </c>
      <c r="O710" s="13">
        <f t="shared" si="136"/>
        <v>-0.3424447215240889</v>
      </c>
      <c r="P710" s="13">
        <f t="shared" si="137"/>
        <v>6.753185243285841</v>
      </c>
      <c r="Q710" s="13">
        <f t="shared" si="138"/>
        <v>1.718040663983488</v>
      </c>
      <c r="R710" s="13">
        <f t="shared" si="141"/>
        <v>8.471225907269329</v>
      </c>
      <c r="S710" s="13">
        <f t="shared" si="142"/>
        <v>0</v>
      </c>
    </row>
    <row r="711" spans="9:19" ht="12.75">
      <c r="I711" s="2">
        <f t="shared" si="140"/>
        <v>9780</v>
      </c>
      <c r="J711" s="13">
        <f t="shared" si="139"/>
        <v>-5.501780454304191</v>
      </c>
      <c r="K711" s="10">
        <f>MAX(D$8,K710+J710*I$44/VLOOKUP(K710,E$47:G$254,3,TRUE))</f>
        <v>239.69829655417453</v>
      </c>
      <c r="L711" s="13">
        <f t="shared" si="134"/>
        <v>13.983146780708969</v>
      </c>
      <c r="M711" s="10">
        <f t="shared" si="135"/>
        <v>-3.5974983805813547</v>
      </c>
      <c r="N711" s="10">
        <f t="shared" si="133"/>
        <v>208.9353736366148</v>
      </c>
      <c r="O711" s="13">
        <f t="shared" si="136"/>
        <v>-0.34276738699929865</v>
      </c>
      <c r="P711" s="13">
        <f t="shared" si="137"/>
        <v>6.7606593692026316</v>
      </c>
      <c r="Q711" s="13">
        <f t="shared" si="138"/>
        <v>1.7207069572021476</v>
      </c>
      <c r="R711" s="13">
        <f t="shared" si="141"/>
        <v>8.481366326404778</v>
      </c>
      <c r="S711" s="13">
        <f t="shared" si="142"/>
        <v>0</v>
      </c>
    </row>
    <row r="712" spans="9:19" ht="12.75">
      <c r="I712" s="2">
        <f t="shared" si="140"/>
        <v>9795</v>
      </c>
      <c r="J712" s="13">
        <f t="shared" si="139"/>
        <v>-5.508929350339633</v>
      </c>
      <c r="K712" s="10">
        <f>MAX(D$8,K711+J711*I$44/VLOOKUP(K711,E$47:G$254,3,TRUE))</f>
        <v>239.6125283710164</v>
      </c>
      <c r="L712" s="13">
        <f t="shared" si="134"/>
        <v>14.000437106832672</v>
      </c>
      <c r="M712" s="10">
        <f t="shared" si="135"/>
        <v>-3.5802080544576516</v>
      </c>
      <c r="N712" s="10">
        <f t="shared" si="133"/>
        <v>208.8115667359845</v>
      </c>
      <c r="O712" s="13">
        <f t="shared" si="136"/>
        <v>-0.34307273263254956</v>
      </c>
      <c r="P712" s="13">
        <f t="shared" si="137"/>
        <v>6.768132130872542</v>
      </c>
      <c r="Q712" s="13">
        <f t="shared" si="138"/>
        <v>1.7233756256204968</v>
      </c>
      <c r="R712" s="13">
        <f t="shared" si="141"/>
        <v>8.49150775649304</v>
      </c>
      <c r="S712" s="13">
        <f t="shared" si="142"/>
        <v>0</v>
      </c>
    </row>
    <row r="713" spans="9:19" ht="12.75">
      <c r="I713" s="2">
        <f t="shared" si="140"/>
        <v>9810</v>
      </c>
      <c r="J713" s="13">
        <f t="shared" si="139"/>
        <v>-5.515751974174252</v>
      </c>
      <c r="K713" s="10">
        <f>MAX(D$8,K712+J712*I$44/VLOOKUP(K712,E$47:G$254,3,TRUE))</f>
        <v>239.52664874251258</v>
      </c>
      <c r="L713" s="13">
        <f t="shared" si="134"/>
        <v>14.017406302463874</v>
      </c>
      <c r="M713" s="10">
        <f t="shared" si="135"/>
        <v>-3.56323885882645</v>
      </c>
      <c r="N713" s="10">
        <f t="shared" si="133"/>
        <v>208.68835487709205</v>
      </c>
      <c r="O713" s="13">
        <f t="shared" si="136"/>
        <v>-0.34351851401527256</v>
      </c>
      <c r="P713" s="13">
        <f t="shared" si="137"/>
        <v>6.775606566640019</v>
      </c>
      <c r="Q713" s="13">
        <f t="shared" si="138"/>
        <v>1.7260477616496017</v>
      </c>
      <c r="R713" s="13">
        <f t="shared" si="141"/>
        <v>8.501654328289622</v>
      </c>
      <c r="S713" s="13">
        <f t="shared" si="142"/>
        <v>0</v>
      </c>
    </row>
    <row r="714" spans="9:19" ht="12.75">
      <c r="I714" s="2">
        <f t="shared" si="140"/>
        <v>9825</v>
      </c>
      <c r="J714" s="13">
        <f t="shared" si="139"/>
        <v>-5.522256286987535</v>
      </c>
      <c r="K714" s="10">
        <f>MAX(D$8,K713+J713*I$44/VLOOKUP(K713,E$47:G$254,3,TRUE))</f>
        <v>239.44066275497545</v>
      </c>
      <c r="L714" s="13">
        <f t="shared" si="134"/>
        <v>14.03406170302459</v>
      </c>
      <c r="M714" s="10">
        <f t="shared" si="135"/>
        <v>-3.546583458265733</v>
      </c>
      <c r="N714" s="10">
        <f t="shared" si="133"/>
        <v>208.56572700832135</v>
      </c>
      <c r="O714" s="13">
        <f t="shared" si="136"/>
        <v>-0.343943950148514</v>
      </c>
      <c r="P714" s="13">
        <f t="shared" si="137"/>
        <v>6.783082209007694</v>
      </c>
      <c r="Q714" s="13">
        <f t="shared" si="138"/>
        <v>1.7287232070293623</v>
      </c>
      <c r="R714" s="13">
        <f t="shared" si="141"/>
        <v>8.511805416037056</v>
      </c>
      <c r="S714" s="13">
        <f t="shared" si="142"/>
        <v>0</v>
      </c>
    </row>
    <row r="715" spans="9:19" ht="12.75">
      <c r="I715" s="2">
        <f t="shared" si="140"/>
        <v>9840</v>
      </c>
      <c r="J715" s="13">
        <f t="shared" si="139"/>
        <v>-5.5284500622550095</v>
      </c>
      <c r="K715" s="10">
        <f>MAX(D$8,K714+J714*I$44/VLOOKUP(K714,E$47:G$254,3,TRUE))</f>
        <v>239.35457537060918</v>
      </c>
      <c r="L715" s="13">
        <f t="shared" si="134"/>
        <v>14.050410472775624</v>
      </c>
      <c r="M715" s="10">
        <f t="shared" si="135"/>
        <v>-3.5302346885146996</v>
      </c>
      <c r="N715" s="10">
        <f t="shared" si="133"/>
        <v>208.4436723305028</v>
      </c>
      <c r="O715" s="13">
        <f t="shared" si="136"/>
        <v>-0.3443495374650638</v>
      </c>
      <c r="P715" s="13">
        <f t="shared" si="137"/>
        <v>6.790558603159321</v>
      </c>
      <c r="Q715" s="13">
        <f t="shared" si="138"/>
        <v>1.731401807361294</v>
      </c>
      <c r="R715" s="13">
        <f t="shared" si="141"/>
        <v>8.521960410520615</v>
      </c>
      <c r="S715" s="13">
        <f t="shared" si="142"/>
        <v>0</v>
      </c>
    </row>
    <row r="716" spans="9:19" ht="12.75">
      <c r="I716" s="2">
        <f t="shared" si="140"/>
        <v>9855</v>
      </c>
      <c r="J716" s="13">
        <f t="shared" si="139"/>
        <v>-5.534340890156308</v>
      </c>
      <c r="K716" s="10">
        <f>MAX(D$8,K715+J715*I$44/VLOOKUP(K715,E$47:G$254,3,TRUE))</f>
        <v>239.26839143043594</v>
      </c>
      <c r="L716" s="13">
        <f t="shared" si="134"/>
        <v>14.06645960882412</v>
      </c>
      <c r="M716" s="10">
        <f t="shared" si="135"/>
        <v>-3.514185552466204</v>
      </c>
      <c r="N716" s="10">
        <f t="shared" si="133"/>
        <v>208.32218029102287</v>
      </c>
      <c r="O716" s="13">
        <f t="shared" si="136"/>
        <v>-0.34473576069296996</v>
      </c>
      <c r="P716" s="13">
        <f t="shared" si="137"/>
        <v>6.798035306650335</v>
      </c>
      <c r="Q716" s="13">
        <f t="shared" si="138"/>
        <v>1.7340834120174773</v>
      </c>
      <c r="R716" s="13">
        <f t="shared" si="141"/>
        <v>8.532118718667812</v>
      </c>
      <c r="S716" s="13">
        <f t="shared" si="142"/>
        <v>0</v>
      </c>
    </row>
    <row r="717" spans="9:19" ht="12.75">
      <c r="I717" s="2">
        <f t="shared" si="140"/>
        <v>9870</v>
      </c>
      <c r="J717" s="13">
        <f t="shared" si="139"/>
        <v>-5.539936181879876</v>
      </c>
      <c r="K717" s="10">
        <f>MAX(D$8,K716+J716*I$44/VLOOKUP(K716,E$47:G$254,3,TRUE))</f>
        <v>239.18211565715328</v>
      </c>
      <c r="L717" s="13">
        <f t="shared" si="134"/>
        <v>14.082215945037174</v>
      </c>
      <c r="M717" s="10">
        <f t="shared" si="135"/>
        <v>-3.4984292162531503</v>
      </c>
      <c r="N717" s="10">
        <f t="shared" si="133"/>
        <v>208.2012405780715</v>
      </c>
      <c r="O717" s="13">
        <f t="shared" si="136"/>
        <v>-0.34510309313066045</v>
      </c>
      <c r="P717" s="13">
        <f t="shared" si="137"/>
        <v>6.805511889105646</v>
      </c>
      <c r="Q717" s="13">
        <f t="shared" si="138"/>
        <v>1.7367678740516515</v>
      </c>
      <c r="R717" s="13">
        <f t="shared" si="141"/>
        <v>8.542279763157298</v>
      </c>
      <c r="S717" s="13">
        <f t="shared" si="142"/>
        <v>0</v>
      </c>
    </row>
    <row r="718" spans="9:19" ht="12.75">
      <c r="I718" s="2">
        <f t="shared" si="140"/>
        <v>9885</v>
      </c>
      <c r="J718" s="13">
        <f t="shared" si="139"/>
        <v>-5.545243173826895</v>
      </c>
      <c r="K718" s="10">
        <f>MAX(D$8,K717+J717*I$44/VLOOKUP(K717,E$47:G$254,3,TRUE))</f>
        <v>239.09575265792452</v>
      </c>
      <c r="L718" s="13">
        <f t="shared" si="134"/>
        <v>14.09768615586379</v>
      </c>
      <c r="M718" s="10">
        <f t="shared" si="135"/>
        <v>-3.482959005426533</v>
      </c>
      <c r="N718" s="10">
        <f t="shared" si="133"/>
        <v>208.08084311502418</v>
      </c>
      <c r="O718" s="13">
        <f t="shared" si="136"/>
        <v>-0.34545199691501693</v>
      </c>
      <c r="P718" s="13">
        <f t="shared" si="137"/>
        <v>6.8129879319245035</v>
      </c>
      <c r="Q718" s="13">
        <f t="shared" si="138"/>
        <v>1.7394550501123913</v>
      </c>
      <c r="R718" s="13">
        <f t="shared" si="141"/>
        <v>8.552442982036895</v>
      </c>
      <c r="S718" s="13">
        <f t="shared" si="142"/>
        <v>0</v>
      </c>
    </row>
    <row r="719" spans="9:19" ht="12.75">
      <c r="I719" s="2">
        <f t="shared" si="140"/>
        <v>9900</v>
      </c>
      <c r="J719" s="13">
        <f t="shared" si="139"/>
        <v>-5.550268931716513</v>
      </c>
      <c r="K719" s="10">
        <f>MAX(D$8,K718+J718*I$44/VLOOKUP(K718,E$47:G$254,3,TRUE))</f>
        <v>239.0093069271035</v>
      </c>
      <c r="L719" s="13">
        <f t="shared" si="134"/>
        <v>14.112876760067131</v>
      </c>
      <c r="M719" s="10">
        <f t="shared" si="135"/>
        <v>-3.629058723803837</v>
      </c>
      <c r="N719" s="10">
        <f t="shared" si="133"/>
        <v>207.9609780549558</v>
      </c>
      <c r="O719" s="13">
        <f t="shared" si="136"/>
        <v>-0.345782923284105</v>
      </c>
      <c r="P719" s="13">
        <f t="shared" si="137"/>
        <v>6.82046302799229</v>
      </c>
      <c r="Q719" s="13">
        <f t="shared" si="138"/>
        <v>1.7421448003583286</v>
      </c>
      <c r="R719" s="13">
        <f t="shared" si="141"/>
        <v>8.562607828350618</v>
      </c>
      <c r="S719" s="13">
        <f t="shared" si="142"/>
        <v>0</v>
      </c>
    </row>
    <row r="720" spans="9:19" ht="12.75">
      <c r="I720" s="2">
        <f t="shared" si="140"/>
        <v>9915</v>
      </c>
      <c r="J720" s="13">
        <f t="shared" si="139"/>
        <v>-5.55754342793243</v>
      </c>
      <c r="K720" s="10">
        <f>MAX(D$8,K719+J719*I$44/VLOOKUP(K719,E$47:G$254,3,TRUE))</f>
        <v>238.92278284889534</v>
      </c>
      <c r="L720" s="13">
        <f t="shared" si="134"/>
        <v>14.130317197706871</v>
      </c>
      <c r="M720" s="10">
        <f t="shared" si="135"/>
        <v>-3.611618286164097</v>
      </c>
      <c r="N720" s="10">
        <f t="shared" si="133"/>
        <v>207.83608501394022</v>
      </c>
      <c r="O720" s="13">
        <f t="shared" si="136"/>
        <v>-0.3460963128326284</v>
      </c>
      <c r="P720" s="13">
        <f t="shared" si="137"/>
        <v>6.827936781399082</v>
      </c>
      <c r="Q720" s="13">
        <f t="shared" si="138"/>
        <v>1.7448369883753603</v>
      </c>
      <c r="R720" s="13">
        <f t="shared" si="141"/>
        <v>8.572773769774441</v>
      </c>
      <c r="S720" s="13">
        <f t="shared" si="142"/>
        <v>0</v>
      </c>
    </row>
    <row r="721" spans="9:19" ht="12.75">
      <c r="I721" s="2">
        <f t="shared" si="140"/>
        <v>9930</v>
      </c>
      <c r="J721" s="13">
        <f t="shared" si="139"/>
        <v>-5.564488362634048</v>
      </c>
      <c r="K721" s="10">
        <f>MAX(D$8,K720+J720*I$44/VLOOKUP(K720,E$47:G$254,3,TRUE))</f>
        <v>238.8361453673391</v>
      </c>
      <c r="L721" s="13">
        <f t="shared" si="134"/>
        <v>14.147433266650362</v>
      </c>
      <c r="M721" s="10">
        <f t="shared" si="135"/>
        <v>-3.5945022172206063</v>
      </c>
      <c r="N721" s="10">
        <f t="shared" si="133"/>
        <v>207.7117921807083</v>
      </c>
      <c r="O721" s="13">
        <f t="shared" si="136"/>
        <v>-0.3465499262249523</v>
      </c>
      <c r="P721" s="13">
        <f t="shared" si="137"/>
        <v>6.835412199090118</v>
      </c>
      <c r="Q721" s="13">
        <f t="shared" si="138"/>
        <v>1.7475327049261953</v>
      </c>
      <c r="R721" s="13">
        <f t="shared" si="141"/>
        <v>8.582944904016314</v>
      </c>
      <c r="S721" s="13">
        <f t="shared" si="142"/>
        <v>0</v>
      </c>
    </row>
    <row r="722" spans="9:19" ht="12.75">
      <c r="I722" s="2">
        <f t="shared" si="140"/>
        <v>9945</v>
      </c>
      <c r="J722" s="13">
        <f t="shared" si="139"/>
        <v>-5.571111773669289</v>
      </c>
      <c r="K722" s="10">
        <f>MAX(D$8,K721+J721*I$44/VLOOKUP(K721,E$47:G$254,3,TRUE))</f>
        <v>238.74939962002483</v>
      </c>
      <c r="L722" s="13">
        <f t="shared" si="134"/>
        <v>14.164232376283055</v>
      </c>
      <c r="M722" s="10">
        <f t="shared" si="135"/>
        <v>-3.5777031075879133</v>
      </c>
      <c r="N722" s="10">
        <f aca="true" t="shared" si="143" ref="N722:N785">N721+M721*I$44/VLOOKUP(N721,A$47:C$254,3,TRUE)</f>
        <v>207.5880883922021</v>
      </c>
      <c r="O722" s="13">
        <f t="shared" si="136"/>
        <v>-0.3469829892570715</v>
      </c>
      <c r="P722" s="13">
        <f t="shared" si="137"/>
        <v>6.842888812458531</v>
      </c>
      <c r="Q722" s="13">
        <f t="shared" si="138"/>
        <v>1.7502317901552351</v>
      </c>
      <c r="R722" s="13">
        <f t="shared" si="141"/>
        <v>8.593120602613766</v>
      </c>
      <c r="S722" s="13">
        <f t="shared" si="142"/>
        <v>0</v>
      </c>
    </row>
    <row r="723" spans="9:19" ht="12.75">
      <c r="I723" s="2">
        <f t="shared" si="140"/>
        <v>9960</v>
      </c>
      <c r="J723" s="13">
        <f t="shared" si="139"/>
        <v>-5.577421509409696</v>
      </c>
      <c r="K723" s="10">
        <f>MAX(D$8,K722+J722*I$44/VLOOKUP(K722,E$47:G$254,3,TRUE))</f>
        <v>238.66255061923914</v>
      </c>
      <c r="L723" s="13">
        <f t="shared" si="134"/>
        <v>14.180721763128874</v>
      </c>
      <c r="M723" s="10">
        <f t="shared" si="135"/>
        <v>-3.561213720742094</v>
      </c>
      <c r="N723" s="10">
        <f t="shared" si="143"/>
        <v>207.46496274035562</v>
      </c>
      <c r="O723" s="13">
        <f t="shared" si="136"/>
        <v>-0.3473960031427623</v>
      </c>
      <c r="P723" s="13">
        <f t="shared" si="137"/>
        <v>6.850366165613495</v>
      </c>
      <c r="Q723" s="13">
        <f t="shared" si="138"/>
        <v>1.752934088105684</v>
      </c>
      <c r="R723" s="13">
        <f t="shared" si="141"/>
        <v>8.603300253719178</v>
      </c>
      <c r="S723" s="13">
        <f t="shared" si="142"/>
        <v>0</v>
      </c>
    </row>
    <row r="724" spans="9:19" ht="12.75">
      <c r="I724" s="2">
        <f t="shared" si="140"/>
        <v>9975</v>
      </c>
      <c r="J724" s="13">
        <f t="shared" si="139"/>
        <v>-5.583425233199449</v>
      </c>
      <c r="K724" s="10">
        <f>MAX(D$8,K723+J723*I$44/VLOOKUP(K723,E$47:G$254,3,TRUE))</f>
        <v>238.57560325491912</v>
      </c>
      <c r="L724" s="13">
        <f t="shared" si="134"/>
        <v>14.196908494896999</v>
      </c>
      <c r="M724" s="10">
        <f t="shared" si="135"/>
        <v>-3.5450269889739694</v>
      </c>
      <c r="N724" s="10">
        <f t="shared" si="143"/>
        <v>207.34240456614572</v>
      </c>
      <c r="O724" s="13">
        <f t="shared" si="136"/>
        <v>-0.3477894572801006</v>
      </c>
      <c r="P724" s="13">
        <f t="shared" si="137"/>
        <v>6.857843815069909</v>
      </c>
      <c r="Q724" s="13">
        <f t="shared" si="138"/>
        <v>1.7556394466276402</v>
      </c>
      <c r="R724" s="13">
        <f t="shared" si="141"/>
        <v>8.61348326169755</v>
      </c>
      <c r="S724" s="13">
        <f t="shared" si="142"/>
        <v>0</v>
      </c>
    </row>
    <row r="725" spans="9:19" ht="12.75">
      <c r="I725" s="2">
        <f t="shared" si="140"/>
        <v>9990</v>
      </c>
      <c r="J725" s="13">
        <f t="shared" si="139"/>
        <v>-5.589130427699972</v>
      </c>
      <c r="K725" s="10">
        <f>MAX(D$8,K724+J724*I$44/VLOOKUP(K724,E$47:G$254,3,TRUE))</f>
        <v>238.48856229753665</v>
      </c>
      <c r="L725" s="13">
        <f t="shared" si="134"/>
        <v>14.212799474433679</v>
      </c>
      <c r="M725" s="10">
        <f t="shared" si="135"/>
        <v>-3.5291360094372894</v>
      </c>
      <c r="N725" s="10">
        <f t="shared" si="143"/>
        <v>207.22040345378255</v>
      </c>
      <c r="O725" s="13">
        <f t="shared" si="136"/>
        <v>-0.3481638295298808</v>
      </c>
      <c r="P725" s="13">
        <f t="shared" si="137"/>
        <v>6.865321329445357</v>
      </c>
      <c r="Q725" s="13">
        <f t="shared" si="138"/>
        <v>1.758347717288349</v>
      </c>
      <c r="R725" s="13">
        <f t="shared" si="141"/>
        <v>8.623669046733706</v>
      </c>
      <c r="S725" s="13">
        <f t="shared" si="142"/>
        <v>0</v>
      </c>
    </row>
    <row r="726" spans="9:19" ht="12.75">
      <c r="I726" s="2">
        <f t="shared" si="140"/>
        <v>10005</v>
      </c>
      <c r="J726" s="13">
        <f t="shared" si="139"/>
        <v>-5.5945443991328325</v>
      </c>
      <c r="K726" s="10">
        <f>MAX(D$8,K725+J725*I$44/VLOOKUP(K725,E$47:G$254,3,TRUE))</f>
        <v>238.40143240091516</v>
      </c>
      <c r="L726" s="13">
        <f t="shared" si="134"/>
        <v>14.228401443581525</v>
      </c>
      <c r="M726" s="10">
        <f t="shared" si="135"/>
        <v>-3.513534040289443</v>
      </c>
      <c r="N726" s="10">
        <f t="shared" si="143"/>
        <v>207.0989492250358</v>
      </c>
      <c r="O726" s="13">
        <f t="shared" si="136"/>
        <v>-0.3485195864859634</v>
      </c>
      <c r="P726" s="13">
        <f t="shared" si="137"/>
        <v>6.87279828916413</v>
      </c>
      <c r="Q726" s="13">
        <f t="shared" si="138"/>
        <v>1.7610587552845616</v>
      </c>
      <c r="R726" s="13">
        <f t="shared" si="141"/>
        <v>8.633857044448693</v>
      </c>
      <c r="S726" s="13">
        <f t="shared" si="142"/>
        <v>0</v>
      </c>
    </row>
    <row r="727" spans="9:19" ht="12.75">
      <c r="I727" s="2">
        <f t="shared" si="140"/>
        <v>10020</v>
      </c>
      <c r="J727" s="13">
        <f t="shared" si="139"/>
        <v>-5.5996742814232086</v>
      </c>
      <c r="K727" s="10">
        <f>MAX(D$8,K726+J726*I$44/VLOOKUP(K726,E$47:G$254,3,TRUE))</f>
        <v>238.31421810498014</v>
      </c>
      <c r="L727" s="13">
        <f t="shared" si="134"/>
        <v>14.243720986948356</v>
      </c>
      <c r="M727" s="10">
        <f t="shared" si="135"/>
        <v>-3.6595048195032565</v>
      </c>
      <c r="N727" s="10">
        <f t="shared" si="143"/>
        <v>206.97803193369376</v>
      </c>
      <c r="O727" s="13">
        <f t="shared" si="136"/>
        <v>-0.34885718374005137</v>
      </c>
      <c r="P727" s="13">
        <f t="shared" si="137"/>
        <v>6.880274286168197</v>
      </c>
      <c r="Q727" s="13">
        <f t="shared" si="138"/>
        <v>1.7637724193569508</v>
      </c>
      <c r="R727" s="13">
        <f t="shared" si="141"/>
        <v>8.644046705525147</v>
      </c>
      <c r="S727" s="13">
        <f t="shared" si="142"/>
        <v>0</v>
      </c>
    </row>
    <row r="728" spans="9:19" ht="12.75">
      <c r="I728" s="2">
        <f t="shared" si="140"/>
        <v>10035</v>
      </c>
      <c r="J728" s="13">
        <f t="shared" si="139"/>
        <v>-5.607050113583663</v>
      </c>
      <c r="K728" s="10">
        <f>MAX(D$8,K727+J727*I$44/VLOOKUP(K727,E$47:G$254,3,TRUE))</f>
        <v>238.22692383844515</v>
      </c>
      <c r="L728" s="13">
        <f t="shared" si="134"/>
        <v>14.26128760892519</v>
      </c>
      <c r="M728" s="10">
        <f t="shared" si="135"/>
        <v>-3.6419381975264216</v>
      </c>
      <c r="N728" s="10">
        <f t="shared" si="143"/>
        <v>206.85209109880972</v>
      </c>
      <c r="O728" s="13">
        <f t="shared" si="136"/>
        <v>-0.3491770661399869</v>
      </c>
      <c r="P728" s="13">
        <f t="shared" si="137"/>
        <v>6.887748923634988</v>
      </c>
      <c r="Q728" s="13">
        <f t="shared" si="138"/>
        <v>1.7664885717065393</v>
      </c>
      <c r="R728" s="13">
        <f t="shared" si="141"/>
        <v>8.654237495341528</v>
      </c>
      <c r="S728" s="13">
        <f t="shared" si="142"/>
        <v>0</v>
      </c>
    </row>
    <row r="729" spans="9:19" ht="12.75">
      <c r="I729" s="2">
        <f t="shared" si="140"/>
        <v>10050</v>
      </c>
      <c r="J729" s="13">
        <f t="shared" si="139"/>
        <v>-5.614093690455622</v>
      </c>
      <c r="K729" s="10">
        <f>MAX(D$8,K728+J728*I$44/VLOOKUP(K728,E$47:G$254,3,TRUE))</f>
        <v>238.13951458881897</v>
      </c>
      <c r="L729" s="13">
        <f t="shared" si="134"/>
        <v>14.278527170232227</v>
      </c>
      <c r="M729" s="10">
        <f t="shared" si="135"/>
        <v>-3.624698636219385</v>
      </c>
      <c r="N729" s="10">
        <f t="shared" si="143"/>
        <v>206.72675481430807</v>
      </c>
      <c r="O729" s="13">
        <f t="shared" si="136"/>
        <v>-0.34963699850470675</v>
      </c>
      <c r="P729" s="13">
        <f t="shared" si="137"/>
        <v>6.895225178033125</v>
      </c>
      <c r="Q729" s="13">
        <f t="shared" si="138"/>
        <v>1.7692083017434796</v>
      </c>
      <c r="R729" s="13">
        <f t="shared" si="141"/>
        <v>8.664433479776605</v>
      </c>
      <c r="S729" s="13">
        <f t="shared" si="142"/>
        <v>0</v>
      </c>
    </row>
    <row r="730" spans="9:19" ht="12.75">
      <c r="I730" s="2">
        <f t="shared" si="140"/>
        <v>10065</v>
      </c>
      <c r="J730" s="13">
        <f t="shared" si="139"/>
        <v>-5.620813112513028</v>
      </c>
      <c r="K730" s="10">
        <f>MAX(D$8,K729+J729*I$44/VLOOKUP(K729,E$47:G$254,3,TRUE))</f>
        <v>238.0519955356853</v>
      </c>
      <c r="L730" s="13">
        <f t="shared" si="134"/>
        <v>14.295447141453648</v>
      </c>
      <c r="M730" s="10">
        <f t="shared" si="135"/>
        <v>-3.607778664997964</v>
      </c>
      <c r="N730" s="10">
        <f t="shared" si="143"/>
        <v>206.60201182448728</v>
      </c>
      <c r="O730" s="13">
        <f t="shared" si="136"/>
        <v>-0.3500762125346455</v>
      </c>
      <c r="P730" s="13">
        <f t="shared" si="137"/>
        <v>6.902702580635076</v>
      </c>
      <c r="Q730" s="13">
        <f t="shared" si="138"/>
        <v>1.7719314483055446</v>
      </c>
      <c r="R730" s="13">
        <f t="shared" si="141"/>
        <v>8.67463402894062</v>
      </c>
      <c r="S730" s="13">
        <f t="shared" si="142"/>
        <v>0</v>
      </c>
    </row>
    <row r="731" spans="9:19" ht="12.75">
      <c r="I731" s="2">
        <f t="shared" si="140"/>
        <v>10080</v>
      </c>
      <c r="J731" s="13">
        <f t="shared" si="139"/>
        <v>-5.627216289311052</v>
      </c>
      <c r="K731" s="10">
        <f>MAX(D$8,K730+J730*I$44/VLOOKUP(K730,E$47:G$254,3,TRUE))</f>
        <v>237.96437173234824</v>
      </c>
      <c r="L731" s="13">
        <f t="shared" si="134"/>
        <v>14.312054818911044</v>
      </c>
      <c r="M731" s="10">
        <f t="shared" si="135"/>
        <v>-3.5911709875405684</v>
      </c>
      <c r="N731" s="10">
        <f t="shared" si="143"/>
        <v>206.47785113074394</v>
      </c>
      <c r="O731" s="13">
        <f t="shared" si="136"/>
        <v>-0.3504952133482675</v>
      </c>
      <c r="P731" s="13">
        <f t="shared" si="137"/>
        <v>6.910180675440308</v>
      </c>
      <c r="Q731" s="13">
        <f t="shared" si="138"/>
        <v>1.7746578541596845</v>
      </c>
      <c r="R731" s="13">
        <f t="shared" si="141"/>
        <v>8.684838529599991</v>
      </c>
      <c r="S731" s="13">
        <f t="shared" si="142"/>
        <v>0</v>
      </c>
    </row>
    <row r="732" spans="9:19" ht="12.75">
      <c r="I732" s="2">
        <f t="shared" si="140"/>
        <v>10095</v>
      </c>
      <c r="J732" s="13">
        <f t="shared" si="139"/>
        <v>-5.633310943968134</v>
      </c>
      <c r="K732" s="10">
        <f>MAX(D$8,K731+J731*I$44/VLOOKUP(K731,E$47:G$254,3,TRUE))</f>
        <v>237.87664810880844</v>
      </c>
      <c r="L732" s="13">
        <f t="shared" si="134"/>
        <v>14.328357328742229</v>
      </c>
      <c r="M732" s="10">
        <f t="shared" si="135"/>
        <v>-3.5748684777093835</v>
      </c>
      <c r="N732" s="10">
        <f t="shared" si="143"/>
        <v>206.35426198557553</v>
      </c>
      <c r="O732" s="13">
        <f t="shared" si="136"/>
        <v>-0.35089449415920626</v>
      </c>
      <c r="P732" s="13">
        <f t="shared" si="137"/>
        <v>6.917659018864671</v>
      </c>
      <c r="Q732" s="13">
        <f t="shared" si="138"/>
        <v>1.7773873659094228</v>
      </c>
      <c r="R732" s="13">
        <f t="shared" si="141"/>
        <v>8.695046384774095</v>
      </c>
      <c r="S732" s="13">
        <f t="shared" si="142"/>
        <v>0</v>
      </c>
    </row>
    <row r="733" spans="9:19" ht="12.75">
      <c r="I733" s="2">
        <f t="shared" si="140"/>
        <v>10110</v>
      </c>
      <c r="J733" s="13">
        <f t="shared" si="139"/>
        <v>-5.639104617543099</v>
      </c>
      <c r="K733" s="10">
        <f>MAX(D$8,K732+J732*I$44/VLOOKUP(K732,E$47:G$254,3,TRUE))</f>
        <v>237.78882947466957</v>
      </c>
      <c r="L733" s="13">
        <f t="shared" si="134"/>
        <v>14.344361630884569</v>
      </c>
      <c r="M733" s="10">
        <f t="shared" si="135"/>
        <v>-3.5588641755670434</v>
      </c>
      <c r="N733" s="10">
        <f t="shared" si="143"/>
        <v>206.23123388672352</v>
      </c>
      <c r="O733" s="13">
        <f t="shared" si="136"/>
        <v>-0.35127453655547924</v>
      </c>
      <c r="P733" s="13">
        <f t="shared" si="137"/>
        <v>6.925137179437047</v>
      </c>
      <c r="Q733" s="13">
        <f t="shared" si="138"/>
        <v>1.7801198339044235</v>
      </c>
      <c r="R733" s="13">
        <f t="shared" si="141"/>
        <v>8.70525701334147</v>
      </c>
      <c r="S733" s="13">
        <f t="shared" si="142"/>
        <v>0</v>
      </c>
    </row>
    <row r="734" spans="9:19" ht="12.75">
      <c r="I734" s="2">
        <f t="shared" si="140"/>
        <v>10125</v>
      </c>
      <c r="J734" s="13">
        <f t="shared" si="139"/>
        <v>-5.644604673309647</v>
      </c>
      <c r="K734" s="10">
        <f>MAX(D$8,K733+J733*I$44/VLOOKUP(K733,E$47:G$254,3,TRUE))</f>
        <v>237.70092052197646</v>
      </c>
      <c r="L734" s="13">
        <f t="shared" si="134"/>
        <v>14.360074522964897</v>
      </c>
      <c r="M734" s="10">
        <f t="shared" si="135"/>
        <v>-3.543151283486715</v>
      </c>
      <c r="N734" s="10">
        <f t="shared" si="143"/>
        <v>206.10875657145368</v>
      </c>
      <c r="O734" s="13">
        <f t="shared" si="136"/>
        <v>-0.35163581077245</v>
      </c>
      <c r="P734" s="13">
        <f t="shared" si="137"/>
        <v>6.932614737503068</v>
      </c>
      <c r="Q734" s="13">
        <f t="shared" si="138"/>
        <v>1.7828551121521827</v>
      </c>
      <c r="R734" s="13">
        <f t="shared" si="141"/>
        <v>8.71546984965525</v>
      </c>
      <c r="S734" s="13">
        <f t="shared" si="142"/>
        <v>0</v>
      </c>
    </row>
    <row r="735" spans="9:19" ht="12.75">
      <c r="I735" s="2">
        <f t="shared" si="140"/>
        <v>10140</v>
      </c>
      <c r="J735" s="13">
        <f t="shared" si="139"/>
        <v>-5.649818300930747</v>
      </c>
      <c r="K735" s="10">
        <f>MAX(D$8,K734+J734*I$44/VLOOKUP(K734,E$47:G$254,3,TRUE))</f>
        <v>237.61292582798663</v>
      </c>
      <c r="L735" s="13">
        <f t="shared" si="134"/>
        <v>14.375502644098347</v>
      </c>
      <c r="M735" s="10">
        <f t="shared" si="135"/>
        <v>-3.689013484933909</v>
      </c>
      <c r="N735" s="10">
        <f t="shared" si="143"/>
        <v>205.98682001097026</v>
      </c>
      <c r="O735" s="13">
        <f t="shared" si="136"/>
        <v>-0.35197877595931004</v>
      </c>
      <c r="P735" s="13">
        <f t="shared" si="137"/>
        <v>6.940091284935809</v>
      </c>
      <c r="Q735" s="13">
        <f t="shared" si="138"/>
        <v>1.7855930582317912</v>
      </c>
      <c r="R735" s="13">
        <f t="shared" si="141"/>
        <v>8.7256843431676</v>
      </c>
      <c r="S735" s="13">
        <f t="shared" si="142"/>
        <v>0</v>
      </c>
    </row>
    <row r="736" spans="9:19" ht="12.75">
      <c r="I736" s="2">
        <f t="shared" si="140"/>
        <v>10155</v>
      </c>
      <c r="J736" s="13">
        <f t="shared" si="139"/>
        <v>-5.65727559387264</v>
      </c>
      <c r="K736" s="10">
        <f>MAX(D$8,K735+J735*I$44/VLOOKUP(K735,E$47:G$254,3,TRUE))</f>
        <v>237.52484985787675</v>
      </c>
      <c r="L736" s="13">
        <f t="shared" si="134"/>
        <v>14.39317555193563</v>
      </c>
      <c r="M736" s="10">
        <f t="shared" si="135"/>
        <v>-3.6713405770966254</v>
      </c>
      <c r="N736" s="10">
        <f t="shared" si="143"/>
        <v>205.85986364361835</v>
      </c>
      <c r="O736" s="13">
        <f t="shared" si="136"/>
        <v>-0.35230388043953553</v>
      </c>
      <c r="P736" s="13">
        <f t="shared" si="137"/>
        <v>6.947566424853265</v>
      </c>
      <c r="Q736" s="13">
        <f t="shared" si="138"/>
        <v>1.788333533209725</v>
      </c>
      <c r="R736" s="13">
        <f t="shared" si="141"/>
        <v>8.73589995806299</v>
      </c>
      <c r="S736" s="13">
        <f t="shared" si="142"/>
        <v>0</v>
      </c>
    </row>
    <row r="737" spans="9:19" ht="12.75">
      <c r="I737" s="2">
        <f t="shared" si="140"/>
        <v>10170</v>
      </c>
      <c r="J737" s="13">
        <f t="shared" si="139"/>
        <v>-5.664398429859322</v>
      </c>
      <c r="K737" s="10">
        <f>MAX(D$8,K736+J736*I$44/VLOOKUP(K736,E$47:G$254,3,TRUE))</f>
        <v>237.43665763476983</v>
      </c>
      <c r="L737" s="13">
        <f t="shared" si="134"/>
        <v>14.410519159237676</v>
      </c>
      <c r="M737" s="10">
        <f t="shared" si="135"/>
        <v>-3.65399696979458</v>
      </c>
      <c r="N737" s="10">
        <f t="shared" si="143"/>
        <v>205.73351548444694</v>
      </c>
      <c r="O737" s="13">
        <f t="shared" si="136"/>
        <v>-0.35276889242766174</v>
      </c>
      <c r="P737" s="13">
        <f t="shared" si="137"/>
        <v>6.95504310399035</v>
      </c>
      <c r="Q737" s="13">
        <f t="shared" si="138"/>
        <v>1.791077625388004</v>
      </c>
      <c r="R737" s="13">
        <f t="shared" si="141"/>
        <v>8.746120729378354</v>
      </c>
      <c r="S737" s="13">
        <f t="shared" si="142"/>
        <v>0</v>
      </c>
    </row>
    <row r="738" spans="9:19" ht="12.75">
      <c r="I738" s="2">
        <f t="shared" si="140"/>
        <v>10185</v>
      </c>
      <c r="J738" s="13">
        <f t="shared" si="139"/>
        <v>-5.671194960378687</v>
      </c>
      <c r="K738" s="10">
        <f>MAX(D$8,K737+J737*I$44/VLOOKUP(K737,E$47:G$254,3,TRUE))</f>
        <v>237.34835437257172</v>
      </c>
      <c r="L738" s="13">
        <f t="shared" si="134"/>
        <v>14.427540987227948</v>
      </c>
      <c r="M738" s="10">
        <f t="shared" si="135"/>
        <v>-3.6369751418043084</v>
      </c>
      <c r="N738" s="10">
        <f t="shared" si="143"/>
        <v>205.60776420067023</v>
      </c>
      <c r="O738" s="13">
        <f t="shared" si="136"/>
        <v>-0.35321304879244053</v>
      </c>
      <c r="P738" s="13">
        <f t="shared" si="137"/>
        <v>6.96252085431279</v>
      </c>
      <c r="Q738" s="13">
        <f t="shared" si="138"/>
        <v>1.793825172536471</v>
      </c>
      <c r="R738" s="13">
        <f t="shared" si="141"/>
        <v>8.756346026849261</v>
      </c>
      <c r="S738" s="13">
        <f t="shared" si="142"/>
        <v>0</v>
      </c>
    </row>
    <row r="739" spans="9:19" ht="12.75">
      <c r="I739" s="2">
        <f t="shared" si="140"/>
        <v>10200</v>
      </c>
      <c r="J739" s="13">
        <f t="shared" si="139"/>
        <v>-5.677673144830347</v>
      </c>
      <c r="K739" s="10">
        <f>MAX(D$8,K738+J738*I$44/VLOOKUP(K738,E$47:G$254,3,TRUE))</f>
        <v>237.2599451581134</v>
      </c>
      <c r="L739" s="13">
        <f t="shared" si="134"/>
        <v>14.444248381713733</v>
      </c>
      <c r="M739" s="10">
        <f t="shared" si="135"/>
        <v>-3.6202677473185236</v>
      </c>
      <c r="N739" s="10">
        <f t="shared" si="143"/>
        <v>205.48259871834318</v>
      </c>
      <c r="O739" s="13">
        <f t="shared" si="136"/>
        <v>-0.353636857833294</v>
      </c>
      <c r="P739" s="13">
        <f t="shared" si="137"/>
        <v>6.969999220504495</v>
      </c>
      <c r="Q739" s="13">
        <f t="shared" si="138"/>
        <v>1.7965760163788895</v>
      </c>
      <c r="R739" s="13">
        <f t="shared" si="141"/>
        <v>8.766575236883385</v>
      </c>
      <c r="S739" s="13">
        <f t="shared" si="142"/>
        <v>0</v>
      </c>
    </row>
    <row r="740" spans="9:19" ht="12.75">
      <c r="I740" s="2">
        <f t="shared" si="140"/>
        <v>10215</v>
      </c>
      <c r="J740" s="13">
        <f t="shared" si="139"/>
        <v>-5.683840755034325</v>
      </c>
      <c r="K740" s="10">
        <f>MAX(D$8,K739+J739*I$44/VLOOKUP(K739,E$47:G$254,3,TRUE))</f>
        <v>237.17143495414535</v>
      </c>
      <c r="L740" s="13">
        <f t="shared" si="134"/>
        <v>14.46064851719121</v>
      </c>
      <c r="M740" s="10">
        <f t="shared" si="135"/>
        <v>-3.6038676118410464</v>
      </c>
      <c r="N740" s="10">
        <f t="shared" si="143"/>
        <v>205.3580082163247</v>
      </c>
      <c r="O740" s="13">
        <f t="shared" si="136"/>
        <v>-0.3540408158721675</v>
      </c>
      <c r="P740" s="13">
        <f t="shared" si="137"/>
        <v>6.977477759657108</v>
      </c>
      <c r="Q740" s="13">
        <f t="shared" si="138"/>
        <v>1.7993300024997763</v>
      </c>
      <c r="R740" s="13">
        <f t="shared" si="141"/>
        <v>8.776807762156885</v>
      </c>
      <c r="S740" s="13">
        <f t="shared" si="142"/>
        <v>0</v>
      </c>
    </row>
    <row r="741" spans="9:19" ht="12.75">
      <c r="I741" s="2">
        <f t="shared" si="140"/>
        <v>10230</v>
      </c>
      <c r="J741" s="13">
        <f t="shared" si="139"/>
        <v>-5.689705379634361</v>
      </c>
      <c r="K741" s="10">
        <f>MAX(D$8,K740+J740*I$44/VLOOKUP(K740,E$47:G$254,3,TRUE))</f>
        <v>237.0828286022619</v>
      </c>
      <c r="L741" s="13">
        <f t="shared" si="134"/>
        <v>14.476748400854545</v>
      </c>
      <c r="M741" s="10">
        <f t="shared" si="135"/>
        <v>-3.5877677281777114</v>
      </c>
      <c r="N741" s="10">
        <f t="shared" si="143"/>
        <v>205.2339821203819</v>
      </c>
      <c r="O741" s="13">
        <f t="shared" si="136"/>
        <v>-0.3544254075337676</v>
      </c>
      <c r="P741" s="13">
        <f t="shared" si="137"/>
        <v>6.984956040966774</v>
      </c>
      <c r="Q741" s="13">
        <f t="shared" si="138"/>
        <v>1.802086980253409</v>
      </c>
      <c r="R741" s="13">
        <f t="shared" si="141"/>
        <v>8.787043021220184</v>
      </c>
      <c r="S741" s="13">
        <f t="shared" si="142"/>
        <v>0</v>
      </c>
    </row>
    <row r="742" spans="9:19" ht="12.75">
      <c r="I742" s="2">
        <f t="shared" si="140"/>
        <v>10245</v>
      </c>
      <c r="J742" s="13">
        <f t="shared" si="139"/>
        <v>-5.695274428397964</v>
      </c>
      <c r="K742" s="10">
        <f>MAX(D$8,K741+J741*I$44/VLOOKUP(K741,E$47:G$254,3,TRUE))</f>
        <v>236.99413082575674</v>
      </c>
      <c r="L742" s="13">
        <f t="shared" si="134"/>
        <v>14.492554876510955</v>
      </c>
      <c r="M742" s="10">
        <f t="shared" si="135"/>
        <v>-3.5719612525213016</v>
      </c>
      <c r="N742" s="10">
        <f t="shared" si="143"/>
        <v>205.11051009743264</v>
      </c>
      <c r="O742" s="13">
        <f t="shared" si="136"/>
        <v>-0.3547911060206843</v>
      </c>
      <c r="P742" s="13">
        <f t="shared" si="137"/>
        <v>6.9924336454380125</v>
      </c>
      <c r="Q742" s="13">
        <f t="shared" si="138"/>
        <v>1.804846802674979</v>
      </c>
      <c r="R742" s="13">
        <f t="shared" si="141"/>
        <v>8.797280448112991</v>
      </c>
      <c r="S742" s="13">
        <f t="shared" si="142"/>
        <v>0</v>
      </c>
    </row>
    <row r="743" spans="9:19" ht="12.75">
      <c r="I743" s="2">
        <f t="shared" si="140"/>
        <v>10260</v>
      </c>
      <c r="J743" s="13">
        <f t="shared" si="139"/>
        <v>-5.700555136415707</v>
      </c>
      <c r="K743" s="10">
        <f>MAX(D$8,K742+J742*I$44/VLOOKUP(K742,E$47:G$254,3,TRUE))</f>
        <v>236.9053462324114</v>
      </c>
      <c r="L743" s="13">
        <f t="shared" si="134"/>
        <v>14.508074628404094</v>
      </c>
      <c r="M743" s="10">
        <f t="shared" si="135"/>
        <v>-3.71773182320881</v>
      </c>
      <c r="N743" s="10">
        <f t="shared" si="143"/>
        <v>204.9875820499224</v>
      </c>
      <c r="O743" s="13">
        <f t="shared" si="136"/>
        <v>-0.3551383733813509</v>
      </c>
      <c r="P743" s="13">
        <f t="shared" si="137"/>
        <v>6.999910165594561</v>
      </c>
      <c r="Q743" s="13">
        <f t="shared" si="138"/>
        <v>1.807609326393825</v>
      </c>
      <c r="R743" s="13">
        <f t="shared" si="141"/>
        <v>8.807519491988387</v>
      </c>
      <c r="S743" s="13">
        <f t="shared" si="142"/>
        <v>0</v>
      </c>
    </row>
    <row r="744" spans="9:19" ht="12.75">
      <c r="I744" s="2">
        <f t="shared" si="140"/>
        <v>10275</v>
      </c>
      <c r="J744" s="13">
        <f t="shared" si="139"/>
        <v>-5.708077641539695</v>
      </c>
      <c r="K744" s="10">
        <f>MAX(D$8,K743+J743*I$44/VLOOKUP(K743,E$47:G$254,3,TRUE))</f>
        <v>236.8164793172184</v>
      </c>
      <c r="L744" s="13">
        <f t="shared" si="134"/>
        <v>14.525837258285371</v>
      </c>
      <c r="M744" s="10">
        <f t="shared" si="135"/>
        <v>-3.699969193327533</v>
      </c>
      <c r="N744" s="10">
        <f t="shared" si="143"/>
        <v>204.8596373489906</v>
      </c>
      <c r="O744" s="13">
        <f t="shared" si="136"/>
        <v>-0.35546766077197844</v>
      </c>
      <c r="P744" s="13">
        <f t="shared" si="137"/>
        <v>7.007385205196969</v>
      </c>
      <c r="Q744" s="13">
        <f t="shared" si="138"/>
        <v>1.8103744115487062</v>
      </c>
      <c r="R744" s="13">
        <f t="shared" si="141"/>
        <v>8.817759616745676</v>
      </c>
      <c r="S744" s="13">
        <f t="shared" si="142"/>
        <v>0</v>
      </c>
    </row>
    <row r="745" spans="9:19" ht="12.75">
      <c r="I745" s="2">
        <f t="shared" si="140"/>
        <v>10290</v>
      </c>
      <c r="J745" s="13">
        <f t="shared" si="139"/>
        <v>-5.715263894633953</v>
      </c>
      <c r="K745" s="10">
        <f>MAX(D$8,K744+J744*I$44/VLOOKUP(K744,E$47:G$254,3,TRUE))</f>
        <v>236.72749513242465</v>
      </c>
      <c r="L745" s="13">
        <f t="shared" si="134"/>
        <v>14.543268722011955</v>
      </c>
      <c r="M745" s="10">
        <f t="shared" si="135"/>
        <v>-3.6825377296009485</v>
      </c>
      <c r="N745" s="10">
        <f t="shared" si="143"/>
        <v>204.73230394399835</v>
      </c>
      <c r="O745" s="13">
        <f t="shared" si="136"/>
        <v>-0.35593673917503565</v>
      </c>
      <c r="P745" s="13">
        <f t="shared" si="137"/>
        <v>7.0148616818425475</v>
      </c>
      <c r="Q745" s="13">
        <f t="shared" si="138"/>
        <v>1.8131431455354552</v>
      </c>
      <c r="R745" s="13">
        <f t="shared" si="141"/>
        <v>8.828004827378003</v>
      </c>
      <c r="S745" s="13">
        <f t="shared" si="142"/>
        <v>0</v>
      </c>
    </row>
    <row r="746" spans="9:19" ht="12.75">
      <c r="I746" s="2">
        <f t="shared" si="140"/>
        <v>10305</v>
      </c>
      <c r="J746" s="13">
        <f t="shared" si="139"/>
        <v>-5.722122088597587</v>
      </c>
      <c r="K746" s="10">
        <f>MAX(D$8,K745+J745*I$44/VLOOKUP(K745,E$47:G$254,3,TRUE))</f>
        <v>236.63839891991975</v>
      </c>
      <c r="L746" s="13">
        <f t="shared" si="134"/>
        <v>14.560376582711207</v>
      </c>
      <c r="M746" s="10">
        <f t="shared" si="135"/>
        <v>-3.665429868901697</v>
      </c>
      <c r="N746" s="10">
        <f t="shared" si="143"/>
        <v>204.6055704379551</v>
      </c>
      <c r="O746" s="13">
        <f t="shared" si="136"/>
        <v>-0.3563848500195945</v>
      </c>
      <c r="P746" s="13">
        <f t="shared" si="137"/>
        <v>7.022339128860418</v>
      </c>
      <c r="Q746" s="13">
        <f t="shared" si="138"/>
        <v>1.8159153652532027</v>
      </c>
      <c r="R746" s="13">
        <f t="shared" si="141"/>
        <v>8.83825449411362</v>
      </c>
      <c r="S746" s="13">
        <f t="shared" si="142"/>
        <v>0</v>
      </c>
    </row>
    <row r="747" spans="9:19" ht="12.75">
      <c r="I747" s="2">
        <f t="shared" si="140"/>
        <v>10320</v>
      </c>
      <c r="J747" s="13">
        <f t="shared" si="139"/>
        <v>-5.728660223297451</v>
      </c>
      <c r="K747" s="10">
        <f>MAX(D$8,K746+J746*I$44/VLOOKUP(K746,E$47:G$254,3,TRUE))</f>
        <v>236.54919579387277</v>
      </c>
      <c r="L747" s="13">
        <f t="shared" si="134"/>
        <v>14.577168227145293</v>
      </c>
      <c r="M747" s="10">
        <f t="shared" si="135"/>
        <v>-3.6486382244676108</v>
      </c>
      <c r="N747" s="10">
        <f t="shared" si="143"/>
        <v>204.47942569415312</v>
      </c>
      <c r="O747" s="13">
        <f t="shared" si="136"/>
        <v>-0.3568125041879284</v>
      </c>
      <c r="P747" s="13">
        <f t="shared" si="137"/>
        <v>7.029817092272751</v>
      </c>
      <c r="Q747" s="13">
        <f t="shared" si="138"/>
        <v>1.818690911575091</v>
      </c>
      <c r="R747" s="13">
        <f t="shared" si="141"/>
        <v>8.848508003847842</v>
      </c>
      <c r="S747" s="13">
        <f t="shared" si="142"/>
        <v>0</v>
      </c>
    </row>
    <row r="748" spans="9:19" ht="12.75">
      <c r="I748" s="2">
        <f t="shared" si="140"/>
        <v>10335</v>
      </c>
      <c r="J748" s="13">
        <f t="shared" si="139"/>
        <v>-5.73488611009849</v>
      </c>
      <c r="K748" s="10">
        <f>MAX(D$8,K747+J747*I$44/VLOOKUP(K747,E$47:G$254,3,TRUE))</f>
        <v>236.45989074374157</v>
      </c>
      <c r="L748" s="13">
        <f t="shared" si="134"/>
        <v>14.59365086983793</v>
      </c>
      <c r="M748" s="10">
        <f t="shared" si="135"/>
        <v>-3.632155581774974</v>
      </c>
      <c r="N748" s="10">
        <f t="shared" si="143"/>
        <v>204.35385883009812</v>
      </c>
      <c r="O748" s="13">
        <f t="shared" si="136"/>
        <v>-0.3572202005248073</v>
      </c>
      <c r="P748" s="13">
        <f t="shared" si="137"/>
        <v>7.037295130484801</v>
      </c>
      <c r="Q748" s="13">
        <f t="shared" si="138"/>
        <v>1.8214696292546393</v>
      </c>
      <c r="R748" s="13">
        <f t="shared" si="141"/>
        <v>8.85876475973944</v>
      </c>
      <c r="S748" s="13">
        <f t="shared" si="142"/>
        <v>0</v>
      </c>
    </row>
    <row r="749" spans="9:19" ht="12.75">
      <c r="I749" s="2">
        <f t="shared" si="140"/>
        <v>10350</v>
      </c>
      <c r="J749" s="13">
        <f t="shared" si="139"/>
        <v>-5.7408073762878615</v>
      </c>
      <c r="K749" s="10">
        <f>MAX(D$8,K748+J748*I$44/VLOOKUP(K748,E$47:G$254,3,TRUE))</f>
        <v>236.37048863721128</v>
      </c>
      <c r="L749" s="13">
        <f t="shared" si="134"/>
        <v>14.609831557104409</v>
      </c>
      <c r="M749" s="10">
        <f t="shared" si="135"/>
        <v>-3.6159748945084953</v>
      </c>
      <c r="N749" s="10">
        <f t="shared" si="143"/>
        <v>204.22885921158158</v>
      </c>
      <c r="O749" s="13">
        <f t="shared" si="136"/>
        <v>-0.3576084261211463</v>
      </c>
      <c r="P749" s="13">
        <f t="shared" si="137"/>
        <v>7.0447728139822345</v>
      </c>
      <c r="Q749" s="13">
        <f t="shared" si="138"/>
        <v>1.8242513668343123</v>
      </c>
      <c r="R749" s="13">
        <f t="shared" si="141"/>
        <v>8.869024180816547</v>
      </c>
      <c r="S749" s="13">
        <f t="shared" si="142"/>
        <v>0</v>
      </c>
    </row>
    <row r="750" spans="9:19" ht="12.75">
      <c r="I750" s="2">
        <f t="shared" si="140"/>
        <v>10365</v>
      </c>
      <c r="J750" s="13">
        <f t="shared" si="139"/>
        <v>-5.746431469395546</v>
      </c>
      <c r="K750" s="10">
        <f>MAX(D$8,K749+J749*I$44/VLOOKUP(K749,E$47:G$254,3,TRUE))</f>
        <v>236.28099422306397</v>
      </c>
      <c r="L750" s="13">
        <f t="shared" si="134"/>
        <v>14.625717170987283</v>
      </c>
      <c r="M750" s="10">
        <f t="shared" si="135"/>
        <v>-3.600089280625621</v>
      </c>
      <c r="N750" s="10">
        <f t="shared" si="143"/>
        <v>204.10441644689195</v>
      </c>
      <c r="O750" s="13">
        <f t="shared" si="136"/>
        <v>-0.35797765658924163</v>
      </c>
      <c r="P750" s="13">
        <f t="shared" si="137"/>
        <v>7.052249725035503</v>
      </c>
      <c r="Q750" s="13">
        <f t="shared" si="138"/>
        <v>1.827035976556233</v>
      </c>
      <c r="R750" s="13">
        <f t="shared" si="141"/>
        <v>8.879285701591737</v>
      </c>
      <c r="S750" s="13">
        <f t="shared" si="142"/>
        <v>0</v>
      </c>
    </row>
    <row r="751" spans="9:19" ht="12.75">
      <c r="I751" s="2">
        <f t="shared" si="140"/>
        <v>10380</v>
      </c>
      <c r="J751" s="13">
        <f t="shared" si="139"/>
        <v>-5.751765661413689</v>
      </c>
      <c r="K751" s="10">
        <f>MAX(D$8,K750+J750*I$44/VLOOKUP(K750,E$47:G$254,3,TRUE))</f>
        <v>236.19141213398092</v>
      </c>
      <c r="L751" s="13">
        <f aca="true" t="shared" si="144" ref="L751:L814">(K751-N751)/D$12</f>
        <v>14.641314433099845</v>
      </c>
      <c r="M751" s="10">
        <f t="shared" si="135"/>
        <v>-3.745782341093703</v>
      </c>
      <c r="N751" s="10">
        <f t="shared" si="143"/>
        <v>203.98052038116126</v>
      </c>
      <c r="O751" s="13">
        <f t="shared" si="136"/>
        <v>-0.3583283563322084</v>
      </c>
      <c r="P751" s="13">
        <f t="shared" si="137"/>
        <v>7.059725457411169</v>
      </c>
      <c r="Q751" s="13">
        <f t="shared" si="138"/>
        <v>1.8298233142749871</v>
      </c>
      <c r="R751" s="13">
        <f t="shared" si="141"/>
        <v>8.889548771686156</v>
      </c>
      <c r="S751" s="13">
        <f t="shared" si="142"/>
        <v>0</v>
      </c>
    </row>
    <row r="752" spans="9:19" ht="12.75">
      <c r="I752" s="2">
        <f t="shared" si="140"/>
        <v>10395</v>
      </c>
      <c r="J752" s="13">
        <f t="shared" si="139"/>
        <v>-5.759340126254598</v>
      </c>
      <c r="K752" s="10">
        <f>MAX(D$8,K751+J751*I$44/VLOOKUP(K751,E$47:G$254,3,TRUE))</f>
        <v>236.1017468892791</v>
      </c>
      <c r="L752" s="13">
        <f t="shared" si="144"/>
        <v>14.659152981717071</v>
      </c>
      <c r="M752" s="10">
        <f t="shared" si="135"/>
        <v>-3.727943792476477</v>
      </c>
      <c r="N752" s="10">
        <f t="shared" si="143"/>
        <v>203.85161032950154</v>
      </c>
      <c r="O752" s="13">
        <f t="shared" si="136"/>
        <v>-0.3586609788072792</v>
      </c>
      <c r="P752" s="13">
        <f t="shared" si="137"/>
        <v>7.067199616089993</v>
      </c>
      <c r="Q752" s="13">
        <f t="shared" si="138"/>
        <v>1.8326132393724808</v>
      </c>
      <c r="R752" s="13">
        <f t="shared" si="141"/>
        <v>8.899812855462473</v>
      </c>
      <c r="S752" s="13">
        <f t="shared" si="142"/>
        <v>0</v>
      </c>
    </row>
    <row r="753" spans="9:19" ht="12.75">
      <c r="I753" s="2">
        <f t="shared" si="140"/>
        <v>10410</v>
      </c>
      <c r="J753" s="13">
        <f t="shared" si="139"/>
        <v>-5.76657687987967</v>
      </c>
      <c r="K753" s="10">
        <f>MAX(D$8,K752+J752*I$44/VLOOKUP(K752,E$47:G$254,3,TRUE))</f>
        <v>236.01196356496774</v>
      </c>
      <c r="L753" s="13">
        <f t="shared" si="144"/>
        <v>14.676658808392862</v>
      </c>
      <c r="M753" s="10">
        <f aca="true" t="shared" si="145" ref="M753:M816">L753-VLOOKUP(N753,A$47:C$254,2,TRUE)</f>
        <v>-3.7104379658006863</v>
      </c>
      <c r="N753" s="10">
        <f t="shared" si="143"/>
        <v>203.72331418650344</v>
      </c>
      <c r="O753" s="13">
        <f aca="true" t="shared" si="146" ref="O753:O816">(K753-K752)/(I753-I752)*60</f>
        <v>-0.3591332972454211</v>
      </c>
      <c r="P753" s="13">
        <f t="shared" si="137"/>
        <v>7.074675090008007</v>
      </c>
      <c r="Q753" s="13">
        <f t="shared" si="138"/>
        <v>1.8354068385051843</v>
      </c>
      <c r="R753" s="13">
        <f t="shared" si="141"/>
        <v>8.910081928513192</v>
      </c>
      <c r="S753" s="13">
        <f t="shared" si="142"/>
        <v>0</v>
      </c>
    </row>
    <row r="754" spans="9:19" ht="12.75">
      <c r="I754" s="2">
        <f t="shared" si="140"/>
        <v>10425</v>
      </c>
      <c r="J754" s="13">
        <f t="shared" si="139"/>
        <v>-5.773484148657506</v>
      </c>
      <c r="K754" s="10">
        <f>MAX(D$8,K753+J753*I$44/VLOOKUP(K753,E$47:G$254,3,TRUE))</f>
        <v>235.92206742568393</v>
      </c>
      <c r="L754" s="13">
        <f t="shared" si="144"/>
        <v>14.6938395109316</v>
      </c>
      <c r="M754" s="10">
        <f t="shared" si="145"/>
        <v>-3.6932572632619483</v>
      </c>
      <c r="N754" s="10">
        <f t="shared" si="143"/>
        <v>203.59562050163441</v>
      </c>
      <c r="O754" s="13">
        <f t="shared" si="146"/>
        <v>-0.3595845571352356</v>
      </c>
      <c r="P754" s="13">
        <f t="shared" si="137"/>
        <v>7.082151414409652</v>
      </c>
      <c r="Q754" s="13">
        <f t="shared" si="138"/>
        <v>1.8382039478644427</v>
      </c>
      <c r="R754" s="13">
        <f t="shared" si="141"/>
        <v>8.920355362274094</v>
      </c>
      <c r="S754" s="13">
        <f t="shared" si="142"/>
        <v>0</v>
      </c>
    </row>
    <row r="755" spans="9:19" ht="12.75">
      <c r="I755" s="2">
        <f t="shared" si="140"/>
        <v>10440</v>
      </c>
      <c r="J755" s="13">
        <f t="shared" si="139"/>
        <v>-5.780069965167305</v>
      </c>
      <c r="K755" s="10">
        <f>MAX(D$8,K754+J754*I$44/VLOOKUP(K754,E$47:G$254,3,TRUE))</f>
        <v>235.83206360782253</v>
      </c>
      <c r="L755" s="13">
        <f t="shared" si="144"/>
        <v>14.710702509992872</v>
      </c>
      <c r="M755" s="10">
        <f t="shared" si="145"/>
        <v>-3.6763942642006757</v>
      </c>
      <c r="N755" s="10">
        <f t="shared" si="143"/>
        <v>203.4685180858382</v>
      </c>
      <c r="O755" s="13">
        <f t="shared" si="146"/>
        <v>-0.3600152714456044</v>
      </c>
      <c r="P755" s="13">
        <f t="shared" si="137"/>
        <v>7.089628137193722</v>
      </c>
      <c r="Q755" s="13">
        <f t="shared" si="138"/>
        <v>1.8410044076318455</v>
      </c>
      <c r="R755" s="13">
        <f t="shared" si="141"/>
        <v>8.930632544825567</v>
      </c>
      <c r="S755" s="13">
        <f t="shared" si="142"/>
        <v>0</v>
      </c>
    </row>
    <row r="756" spans="9:19" ht="12.75">
      <c r="I756" s="2">
        <f t="shared" si="140"/>
        <v>10455</v>
      </c>
      <c r="J756" s="13">
        <f t="shared" si="139"/>
        <v>-5.786342172746201</v>
      </c>
      <c r="K756" s="10">
        <f>MAX(D$8,K755+J755*I$44/VLOOKUP(K755,E$47:G$254,3,TRUE))</f>
        <v>235.74195712255712</v>
      </c>
      <c r="L756" s="13">
        <f t="shared" si="144"/>
        <v>14.72725505323573</v>
      </c>
      <c r="M756" s="10">
        <f t="shared" si="145"/>
        <v>-3.659841720957818</v>
      </c>
      <c r="N756" s="10">
        <f t="shared" si="143"/>
        <v>203.34199600543852</v>
      </c>
      <c r="O756" s="13">
        <f t="shared" si="146"/>
        <v>-0.36042594106163506</v>
      </c>
      <c r="P756" s="13">
        <f aca="true" t="shared" si="147" ref="P756:P819">$D$16*($D$19*$D$21*$D$17+$D$20*$D$22*$D$18)*($D$7^4-$K756^4)</f>
        <v>7.097104818604301</v>
      </c>
      <c r="Q756" s="13">
        <f aca="true" t="shared" si="148" ref="Q756:Q819">($D$7-$K756)*(1/$D$13+1/$D$14)</f>
        <v>1.8438080618852286</v>
      </c>
      <c r="R756" s="13">
        <f t="shared" si="141"/>
        <v>8.94091288048953</v>
      </c>
      <c r="S756" s="13">
        <f t="shared" si="142"/>
        <v>0</v>
      </c>
    </row>
    <row r="757" spans="9:19" ht="12.75">
      <c r="I757" s="2">
        <f t="shared" si="140"/>
        <v>10470</v>
      </c>
      <c r="J757" s="13">
        <f t="shared" si="139"/>
        <v>-5.792308429930182</v>
      </c>
      <c r="K757" s="10">
        <f>MAX(D$8,K756+J756*I$44/VLOOKUP(K756,E$47:G$254,3,TRUE))</f>
        <v>235.65175285879022</v>
      </c>
      <c r="L757" s="13">
        <f t="shared" si="144"/>
        <v>14.74350421936593</v>
      </c>
      <c r="M757" s="10">
        <f t="shared" si="145"/>
        <v>-3.6435925548276185</v>
      </c>
      <c r="N757" s="10">
        <f t="shared" si="143"/>
        <v>203.21604357618517</v>
      </c>
      <c r="O757" s="13">
        <f t="shared" si="146"/>
        <v>-0.36081705506762773</v>
      </c>
      <c r="P757" s="13">
        <f t="shared" si="147"/>
        <v>7.104581030928866</v>
      </c>
      <c r="Q757" s="13">
        <f t="shared" si="148"/>
        <v>1.8466147585068808</v>
      </c>
      <c r="R757" s="13">
        <f t="shared" si="141"/>
        <v>8.951195789435747</v>
      </c>
      <c r="S757" s="13">
        <f t="shared" si="142"/>
        <v>0</v>
      </c>
    </row>
    <row r="758" spans="9:19" ht="12.75">
      <c r="I758" s="2">
        <f t="shared" si="140"/>
        <v>10485</v>
      </c>
      <c r="J758" s="13">
        <f t="shared" si="139"/>
        <v>-5.797976214790944</v>
      </c>
      <c r="K758" s="10">
        <f>MAX(D$8,K757+J757*I$44/VLOOKUP(K757,E$47:G$254,3,TRUE))</f>
        <v>235.56145558603407</v>
      </c>
      <c r="L758" s="13">
        <f t="shared" si="144"/>
        <v>14.759456922088363</v>
      </c>
      <c r="M758" s="10">
        <f t="shared" si="145"/>
        <v>-3.627639852105185</v>
      </c>
      <c r="N758" s="10">
        <f t="shared" si="143"/>
        <v>203.09065035743967</v>
      </c>
      <c r="O758" s="13">
        <f t="shared" si="146"/>
        <v>-0.36118909102458474</v>
      </c>
      <c r="P758" s="13">
        <f t="shared" si="147"/>
        <v>7.112056358203512</v>
      </c>
      <c r="Q758" s="13">
        <f t="shared" si="148"/>
        <v>1.8494243490939066</v>
      </c>
      <c r="R758" s="13">
        <f t="shared" si="141"/>
        <v>8.961480707297419</v>
      </c>
      <c r="S758" s="13">
        <f t="shared" si="142"/>
        <v>0</v>
      </c>
    </row>
    <row r="759" spans="9:19" ht="12.75">
      <c r="I759" s="2">
        <f t="shared" si="140"/>
        <v>10500</v>
      </c>
      <c r="J759" s="13">
        <f t="shared" si="139"/>
        <v>-5.803352829171249</v>
      </c>
      <c r="K759" s="10">
        <f>MAX(D$8,K758+J758*I$44/VLOOKUP(K758,E$47:G$254,3,TRUE))</f>
        <v>235.4710699572241</v>
      </c>
      <c r="L759" s="13">
        <f t="shared" si="144"/>
        <v>14.775119913966973</v>
      </c>
      <c r="M759" s="10">
        <f t="shared" si="145"/>
        <v>-3.773267182807219</v>
      </c>
      <c r="N759" s="10">
        <f t="shared" si="143"/>
        <v>202.96580614649676</v>
      </c>
      <c r="O759" s="13">
        <f t="shared" si="146"/>
        <v>-0.3615425152398757</v>
      </c>
      <c r="P759" s="13">
        <f t="shared" si="147"/>
        <v>7.119530395925038</v>
      </c>
      <c r="Q759" s="13">
        <f t="shared" si="148"/>
        <v>1.852236688870687</v>
      </c>
      <c r="R759" s="13">
        <f t="shared" si="141"/>
        <v>8.971767084795724</v>
      </c>
      <c r="S759" s="13">
        <f t="shared" si="142"/>
        <v>0</v>
      </c>
    </row>
    <row r="760" spans="9:19" ht="12.75">
      <c r="I760" s="2">
        <f t="shared" si="140"/>
        <v>10515</v>
      </c>
      <c r="J760" s="13">
        <f t="shared" si="139"/>
        <v>-5.810968476158431</v>
      </c>
      <c r="K760" s="10">
        <f>MAX(D$8,K759+J759*I$44/VLOOKUP(K759,E$47:G$254,3,TRUE))</f>
        <v>235.380600511466</v>
      </c>
      <c r="L760" s="13">
        <f t="shared" si="144"/>
        <v>14.793022863531668</v>
      </c>
      <c r="M760" s="10">
        <f t="shared" si="145"/>
        <v>-3.755364233242524</v>
      </c>
      <c r="N760" s="10">
        <f t="shared" si="143"/>
        <v>202.83595021169634</v>
      </c>
      <c r="O760" s="13">
        <f t="shared" si="146"/>
        <v>-0.3618777830323552</v>
      </c>
      <c r="P760" s="13">
        <f t="shared" si="147"/>
        <v>7.127002750769834</v>
      </c>
      <c r="Q760" s="13">
        <f t="shared" si="148"/>
        <v>1.855051636603403</v>
      </c>
      <c r="R760" s="13">
        <f t="shared" si="141"/>
        <v>8.982054387373237</v>
      </c>
      <c r="S760" s="13">
        <f t="shared" si="142"/>
        <v>0</v>
      </c>
    </row>
    <row r="761" spans="9:19" ht="12.75">
      <c r="I761" s="2">
        <f t="shared" si="140"/>
        <v>10530</v>
      </c>
      <c r="J761" s="13">
        <f t="shared" si="139"/>
        <v>-5.818245230172918</v>
      </c>
      <c r="K761" s="10">
        <f>MAX(D$8,K760+J760*I$44/VLOOKUP(K760,E$47:G$254,3,TRUE))</f>
        <v>235.29001234410296</v>
      </c>
      <c r="L761" s="13">
        <f t="shared" si="144"/>
        <v>14.810591791911271</v>
      </c>
      <c r="M761" s="10">
        <f t="shared" si="145"/>
        <v>-3.737795304862921</v>
      </c>
      <c r="N761" s="10">
        <f t="shared" si="143"/>
        <v>202.70671040189816</v>
      </c>
      <c r="O761" s="13">
        <f t="shared" si="146"/>
        <v>-0.362352669452207</v>
      </c>
      <c r="P761" s="13">
        <f t="shared" si="147"/>
        <v>7.134476283391401</v>
      </c>
      <c r="Q761" s="13">
        <f t="shared" si="148"/>
        <v>1.8578702783469525</v>
      </c>
      <c r="R761" s="13">
        <f t="shared" si="141"/>
        <v>8.992346561738353</v>
      </c>
      <c r="S761" s="13">
        <f t="shared" si="142"/>
        <v>0</v>
      </c>
    </row>
    <row r="762" spans="9:19" ht="12.75">
      <c r="I762" s="2">
        <f t="shared" si="140"/>
        <v>10545</v>
      </c>
      <c r="J762" s="13">
        <f t="shared" si="139"/>
        <v>-5.825191344484631</v>
      </c>
      <c r="K762" s="10">
        <f>MAX(D$8,K761+J761*I$44/VLOOKUP(K761,E$47:G$254,3,TRUE))</f>
        <v>235.19931073819464</v>
      </c>
      <c r="L762" s="13">
        <f t="shared" si="144"/>
        <v>14.827834325608235</v>
      </c>
      <c r="M762" s="10">
        <f t="shared" si="145"/>
        <v>-3.7205527711659574</v>
      </c>
      <c r="N762" s="10">
        <f t="shared" si="143"/>
        <v>202.57807522185652</v>
      </c>
      <c r="O762" s="13">
        <f t="shared" si="146"/>
        <v>-0.3628064236332875</v>
      </c>
      <c r="P762" s="13">
        <f t="shared" si="147"/>
        <v>7.141950531404142</v>
      </c>
      <c r="Q762" s="13">
        <f t="shared" si="148"/>
        <v>1.8606924497194628</v>
      </c>
      <c r="R762" s="13">
        <f t="shared" si="141"/>
        <v>9.002642981123604</v>
      </c>
      <c r="S762" s="13">
        <f t="shared" si="142"/>
        <v>0</v>
      </c>
    </row>
    <row r="763" spans="9:19" ht="12.75">
      <c r="I763" s="2">
        <f t="shared" si="140"/>
        <v>10560</v>
      </c>
      <c r="J763" s="13">
        <f aca="true" t="shared" si="149" ref="J763:J826">(D$7-K763)*(1/D$13+1/D$14)+D$16*(D$19*D$21*D$17+D$20*D$22*D$18)*(D$7^4-K763^4)-(K763-N763)/D$12</f>
        <v>-5.831814877971313</v>
      </c>
      <c r="K763" s="10">
        <f>MAX(D$8,K762+J762*I$44/VLOOKUP(K762,E$47:G$254,3,TRUE))</f>
        <v>235.10850084813913</v>
      </c>
      <c r="L763" s="13">
        <f t="shared" si="144"/>
        <v>14.844757913340628</v>
      </c>
      <c r="M763" s="10">
        <f t="shared" si="145"/>
        <v>-3.7036291834335646</v>
      </c>
      <c r="N763" s="10">
        <f t="shared" si="143"/>
        <v>202.45003343878975</v>
      </c>
      <c r="O763" s="13">
        <f t="shared" si="146"/>
        <v>-0.3632395602220413</v>
      </c>
      <c r="P763" s="13">
        <f t="shared" si="147"/>
        <v>7.149425045026961</v>
      </c>
      <c r="Q763" s="13">
        <f t="shared" si="148"/>
        <v>1.8635179903423542</v>
      </c>
      <c r="R763" s="13">
        <f t="shared" si="141"/>
        <v>9.012943035369315</v>
      </c>
      <c r="S763" s="13">
        <f t="shared" si="142"/>
        <v>0</v>
      </c>
    </row>
    <row r="764" spans="9:19" ht="12.75">
      <c r="I764" s="2">
        <f aca="true" t="shared" si="150" ref="I764:I827">I763+I$44</f>
        <v>10575</v>
      </c>
      <c r="J764" s="13">
        <f t="shared" si="149"/>
        <v>-5.838123699679429</v>
      </c>
      <c r="K764" s="10">
        <f>MAX(D$8,K763+J763*I$44/VLOOKUP(K763,E$47:G$254,3,TRUE))</f>
        <v>235.0175877027033</v>
      </c>
      <c r="L764" s="13">
        <f t="shared" si="144"/>
        <v>14.861369830200756</v>
      </c>
      <c r="M764" s="10">
        <f t="shared" si="145"/>
        <v>-3.687017266573436</v>
      </c>
      <c r="N764" s="10">
        <f t="shared" si="143"/>
        <v>202.32257407626165</v>
      </c>
      <c r="O764" s="13">
        <f t="shared" si="146"/>
        <v>-0.3636525817432812</v>
      </c>
      <c r="P764" s="13">
        <f t="shared" si="147"/>
        <v>7.156899386775277</v>
      </c>
      <c r="Q764" s="13">
        <f t="shared" si="148"/>
        <v>1.86634674374605</v>
      </c>
      <c r="R764" s="13">
        <f aca="true" t="shared" si="151" ref="R764:R827">(D$7-K764)*(1/D$13+1/D$14)+D$16*(D$19*D$21*D$17+D$20*D$22*D$18)*(D$7^4-K764^4)</f>
        <v>9.023246130521327</v>
      </c>
      <c r="S764" s="13">
        <f aca="true" t="shared" si="152" ref="S764:S827">IF(K764=D$8,-J764,0)</f>
        <v>0</v>
      </c>
    </row>
    <row r="765" spans="9:19" ht="12.75">
      <c r="I765" s="2">
        <f t="shared" si="150"/>
        <v>10590</v>
      </c>
      <c r="J765" s="13">
        <f t="shared" si="149"/>
        <v>-5.844125493278115</v>
      </c>
      <c r="K765" s="10">
        <f>MAX(D$8,K764+J764*I$44/VLOOKUP(K764,E$47:G$254,3,TRUE))</f>
        <v>234.92657620798212</v>
      </c>
      <c r="L765" s="13">
        <f t="shared" si="144"/>
        <v>14.877677181716276</v>
      </c>
      <c r="M765" s="10">
        <f t="shared" si="145"/>
        <v>-3.670709915057916</v>
      </c>
      <c r="N765" s="10">
        <f t="shared" si="143"/>
        <v>202.1956864082063</v>
      </c>
      <c r="O765" s="13">
        <f t="shared" si="146"/>
        <v>-0.36404597888474655</v>
      </c>
      <c r="P765" s="13">
        <f t="shared" si="147"/>
        <v>7.164373131160263</v>
      </c>
      <c r="Q765" s="13">
        <f t="shared" si="148"/>
        <v>1.8691785572778976</v>
      </c>
      <c r="R765" s="13">
        <f t="shared" si="151"/>
        <v>9.03355168843816</v>
      </c>
      <c r="S765" s="13">
        <f t="shared" si="152"/>
        <v>0</v>
      </c>
    </row>
    <row r="766" spans="9:19" ht="12.75">
      <c r="I766" s="2">
        <f t="shared" si="150"/>
        <v>10605</v>
      </c>
      <c r="J766" s="13">
        <f t="shared" si="149"/>
        <v>-5.849827761409024</v>
      </c>
      <c r="K766" s="10">
        <f>MAX(D$8,K765+J765*I$44/VLOOKUP(K765,E$47:G$254,3,TRUE))</f>
        <v>234.83547115028858</v>
      </c>
      <c r="L766" s="13">
        <f t="shared" si="144"/>
        <v>14.893686907816354</v>
      </c>
      <c r="M766" s="10">
        <f t="shared" si="145"/>
        <v>-3.654700188957838</v>
      </c>
      <c r="N766" s="10">
        <f t="shared" si="143"/>
        <v>202.0693599530926</v>
      </c>
      <c r="O766" s="13">
        <f t="shared" si="146"/>
        <v>-0.36442023077415797</v>
      </c>
      <c r="P766" s="13">
        <f t="shared" si="147"/>
        <v>7.171845864395083</v>
      </c>
      <c r="Q766" s="13">
        <f t="shared" si="148"/>
        <v>1.8720132820122477</v>
      </c>
      <c r="R766" s="13">
        <f t="shared" si="151"/>
        <v>9.04385914640733</v>
      </c>
      <c r="S766" s="13">
        <f t="shared" si="152"/>
        <v>0</v>
      </c>
    </row>
    <row r="767" spans="9:19" ht="12.75">
      <c r="I767" s="2">
        <f t="shared" si="150"/>
        <v>10620</v>
      </c>
      <c r="J767" s="13">
        <f t="shared" si="149"/>
        <v>-5.8552378299341346</v>
      </c>
      <c r="K767" s="10">
        <f>MAX(D$8,K766+J766*I$44/VLOOKUP(K766,E$47:G$254,3,TRUE))</f>
        <v>234.74427719897568</v>
      </c>
      <c r="L767" s="13">
        <f t="shared" si="144"/>
        <v>14.909405786704829</v>
      </c>
      <c r="M767" s="10">
        <f t="shared" si="145"/>
        <v>-3.800271632650011</v>
      </c>
      <c r="N767" s="10">
        <f t="shared" si="143"/>
        <v>201.94358446822505</v>
      </c>
      <c r="O767" s="13">
        <f t="shared" si="146"/>
        <v>-0.364775805251611</v>
      </c>
      <c r="P767" s="13">
        <f t="shared" si="147"/>
        <v>7.1793171841080445</v>
      </c>
      <c r="Q767" s="13">
        <f t="shared" si="148"/>
        <v>1.8748507726626502</v>
      </c>
      <c r="R767" s="13">
        <f t="shared" si="151"/>
        <v>9.054167956770694</v>
      </c>
      <c r="S767" s="13">
        <f t="shared" si="152"/>
        <v>0</v>
      </c>
    </row>
    <row r="768" spans="9:19" ht="12.75">
      <c r="I768" s="2">
        <f t="shared" si="150"/>
        <v>10635</v>
      </c>
      <c r="J768" s="13">
        <f t="shared" si="149"/>
        <v>-5.862885925421647</v>
      </c>
      <c r="K768" s="10">
        <f>MAX(D$8,K767+J767*I$44/VLOOKUP(K767,E$47:G$254,3,TRUE))</f>
        <v>234.65299890919235</v>
      </c>
      <c r="L768" s="13">
        <f t="shared" si="144"/>
        <v>14.92736351198024</v>
      </c>
      <c r="M768" s="10">
        <f t="shared" si="145"/>
        <v>-3.7823139073746006</v>
      </c>
      <c r="N768" s="10">
        <f t="shared" si="143"/>
        <v>201.81279918283582</v>
      </c>
      <c r="O768" s="13">
        <f t="shared" si="146"/>
        <v>-0.36511315913332965</v>
      </c>
      <c r="P768" s="13">
        <f t="shared" si="147"/>
        <v>7.186786699062489</v>
      </c>
      <c r="Q768" s="13">
        <f t="shared" si="148"/>
        <v>1.877690887496103</v>
      </c>
      <c r="R768" s="13">
        <f t="shared" si="151"/>
        <v>9.064477586558592</v>
      </c>
      <c r="S768" s="13">
        <f t="shared" si="152"/>
        <v>0</v>
      </c>
    </row>
    <row r="769" spans="9:19" ht="12.75">
      <c r="I769" s="2">
        <f t="shared" si="150"/>
        <v>10650</v>
      </c>
      <c r="J769" s="13">
        <f t="shared" si="149"/>
        <v>-5.870194175273074</v>
      </c>
      <c r="K769" s="10">
        <f>MAX(D$8,K768+J768*I$44/VLOOKUP(K768,E$47:G$254,3,TRUE))</f>
        <v>234.56160139195893</v>
      </c>
      <c r="L769" s="13">
        <f t="shared" si="144"/>
        <v>14.944986129281519</v>
      </c>
      <c r="M769" s="10">
        <f t="shared" si="145"/>
        <v>-3.764691290073321</v>
      </c>
      <c r="N769" s="10">
        <f t="shared" si="143"/>
        <v>201.6826319075396</v>
      </c>
      <c r="O769" s="13">
        <f t="shared" si="146"/>
        <v>-0.3655900689336704</v>
      </c>
      <c r="P769" s="13">
        <f t="shared" si="147"/>
        <v>7.194257241928735</v>
      </c>
      <c r="Q769" s="13">
        <f t="shared" si="148"/>
        <v>1.8805347120797093</v>
      </c>
      <c r="R769" s="13">
        <f t="shared" si="151"/>
        <v>9.074791954008445</v>
      </c>
      <c r="S769" s="13">
        <f t="shared" si="152"/>
        <v>0</v>
      </c>
    </row>
    <row r="770" spans="9:19" ht="12.75">
      <c r="I770" s="2">
        <f t="shared" si="150"/>
        <v>10665</v>
      </c>
      <c r="J770" s="13">
        <f t="shared" si="149"/>
        <v>-5.877170854227051</v>
      </c>
      <c r="K770" s="10">
        <f>MAX(D$8,K769+J769*I$44/VLOOKUP(K769,E$47:G$254,3,TRUE))</f>
        <v>234.47008994518632</v>
      </c>
      <c r="L770" s="13">
        <f t="shared" si="144"/>
        <v>14.96228128886235</v>
      </c>
      <c r="M770" s="10">
        <f t="shared" si="145"/>
        <v>-3.74739613049249</v>
      </c>
      <c r="N770" s="10">
        <f t="shared" si="143"/>
        <v>201.55307110968914</v>
      </c>
      <c r="O770" s="13">
        <f t="shared" si="146"/>
        <v>-0.36604578709045654</v>
      </c>
      <c r="P770" s="13">
        <f t="shared" si="147"/>
        <v>7.201728353065795</v>
      </c>
      <c r="Q770" s="13">
        <f t="shared" si="148"/>
        <v>1.883382081569503</v>
      </c>
      <c r="R770" s="13">
        <f t="shared" si="151"/>
        <v>9.085110434635299</v>
      </c>
      <c r="S770" s="13">
        <f t="shared" si="152"/>
        <v>0</v>
      </c>
    </row>
    <row r="771" spans="9:19" ht="12.75">
      <c r="I771" s="2">
        <f t="shared" si="150"/>
        <v>10680</v>
      </c>
      <c r="J771" s="13">
        <f t="shared" si="149"/>
        <v>-5.883824042155156</v>
      </c>
      <c r="K771" s="10">
        <f>MAX(D$8,K770+J770*I$44/VLOOKUP(K770,E$47:G$254,3,TRUE))</f>
        <v>234.37846973778915</v>
      </c>
      <c r="L771" s="13">
        <f t="shared" si="144"/>
        <v>14.979256462668424</v>
      </c>
      <c r="M771" s="10">
        <f t="shared" si="145"/>
        <v>-3.730420956686416</v>
      </c>
      <c r="N771" s="10">
        <f t="shared" si="143"/>
        <v>201.4241055199186</v>
      </c>
      <c r="O771" s="13">
        <f t="shared" si="146"/>
        <v>-0.36648082958868144</v>
      </c>
      <c r="P771" s="13">
        <f t="shared" si="147"/>
        <v>7.209199585378044</v>
      </c>
      <c r="Q771" s="13">
        <f t="shared" si="148"/>
        <v>1.8862328351352238</v>
      </c>
      <c r="R771" s="13">
        <f t="shared" si="151"/>
        <v>9.095432420513268</v>
      </c>
      <c r="S771" s="13">
        <f t="shared" si="152"/>
        <v>0</v>
      </c>
    </row>
    <row r="772" spans="9:19" ht="12.75">
      <c r="I772" s="2">
        <f t="shared" si="150"/>
        <v>10695</v>
      </c>
      <c r="J772" s="13">
        <f t="shared" si="149"/>
        <v>-5.890161628633166</v>
      </c>
      <c r="K772" s="10">
        <f>MAX(D$8,K771+J771*I$44/VLOOKUP(K771,E$47:G$254,3,TRUE))</f>
        <v>234.28674581272358</v>
      </c>
      <c r="L772" s="13">
        <f t="shared" si="144"/>
        <v>14.995918948507521</v>
      </c>
      <c r="M772" s="10">
        <f t="shared" si="145"/>
        <v>-3.713758470847319</v>
      </c>
      <c r="N772" s="10">
        <f t="shared" si="143"/>
        <v>201.29572412600703</v>
      </c>
      <c r="O772" s="13">
        <f t="shared" si="146"/>
        <v>-0.3668957002622619</v>
      </c>
      <c r="P772" s="13">
        <f t="shared" si="147"/>
        <v>7.216670504008559</v>
      </c>
      <c r="Q772" s="13">
        <f t="shared" si="148"/>
        <v>1.889086815865796</v>
      </c>
      <c r="R772" s="13">
        <f t="shared" si="151"/>
        <v>9.105757319874355</v>
      </c>
      <c r="S772" s="13">
        <f t="shared" si="152"/>
        <v>0</v>
      </c>
    </row>
    <row r="773" spans="9:19" ht="12.75">
      <c r="I773" s="2">
        <f t="shared" si="150"/>
        <v>10710</v>
      </c>
      <c r="J773" s="13">
        <f t="shared" si="149"/>
        <v>-5.896191317405286</v>
      </c>
      <c r="K773" s="10">
        <f>MAX(D$8,K772+J772*I$44/VLOOKUP(K772,E$47:G$254,3,TRUE))</f>
        <v>234.19492308995382</v>
      </c>
      <c r="L773" s="13">
        <f t="shared" si="144"/>
        <v>15.01227587412196</v>
      </c>
      <c r="M773" s="10">
        <f t="shared" si="145"/>
        <v>-3.6974015452328803</v>
      </c>
      <c r="N773" s="10">
        <f t="shared" si="143"/>
        <v>201.1679161668855</v>
      </c>
      <c r="O773" s="13">
        <f t="shared" si="146"/>
        <v>-0.3672908910790511</v>
      </c>
      <c r="P773" s="13">
        <f t="shared" si="147"/>
        <v>7.224140686039647</v>
      </c>
      <c r="Q773" s="13">
        <f t="shared" si="148"/>
        <v>1.8919438706770273</v>
      </c>
      <c r="R773" s="13">
        <f t="shared" si="151"/>
        <v>9.116084556716674</v>
      </c>
      <c r="S773" s="13">
        <f t="shared" si="152"/>
        <v>0</v>
      </c>
    </row>
    <row r="774" spans="9:19" ht="12.75">
      <c r="I774" s="2">
        <f t="shared" si="150"/>
        <v>10725</v>
      </c>
      <c r="J774" s="13">
        <f t="shared" si="149"/>
        <v>-5.901920630743978</v>
      </c>
      <c r="K774" s="10">
        <f>MAX(D$8,K773+J773*I$44/VLOOKUP(K773,E$47:G$254,3,TRUE))</f>
        <v>234.10300636934912</v>
      </c>
      <c r="L774" s="13">
        <f t="shared" si="144"/>
        <v>15.02833420116581</v>
      </c>
      <c r="M774" s="10">
        <f t="shared" si="145"/>
        <v>-3.6813432181890295</v>
      </c>
      <c r="N774" s="10">
        <f t="shared" si="143"/>
        <v>201.04067112678433</v>
      </c>
      <c r="O774" s="13">
        <f t="shared" si="146"/>
        <v>-0.36766688241880274</v>
      </c>
      <c r="P774" s="13">
        <f t="shared" si="147"/>
        <v>7.231609720200365</v>
      </c>
      <c r="Q774" s="13">
        <f t="shared" si="148"/>
        <v>1.8948038502214666</v>
      </c>
      <c r="R774" s="13">
        <f t="shared" si="151"/>
        <v>9.126413570421832</v>
      </c>
      <c r="S774" s="13">
        <f t="shared" si="152"/>
        <v>0</v>
      </c>
    </row>
    <row r="775" spans="9:19" ht="12.75">
      <c r="I775" s="2">
        <f t="shared" si="150"/>
        <v>10740</v>
      </c>
      <c r="J775" s="13">
        <f t="shared" si="149"/>
        <v>-5.907356913707593</v>
      </c>
      <c r="K775" s="10">
        <f>MAX(D$8,K774+J774*I$44/VLOOKUP(K774,E$47:G$254,3,TRUE))</f>
        <v>234.01100033351278</v>
      </c>
      <c r="L775" s="13">
        <f t="shared" si="144"/>
        <v>15.044100729088889</v>
      </c>
      <c r="M775" s="10">
        <f t="shared" si="145"/>
        <v>-3.826867012846595</v>
      </c>
      <c r="N775" s="10">
        <f t="shared" si="143"/>
        <v>200.91397872951723</v>
      </c>
      <c r="O775" s="13">
        <f t="shared" si="146"/>
        <v>-0.3680241433453375</v>
      </c>
      <c r="P775" s="13">
        <f t="shared" si="147"/>
        <v>7.239077206580913</v>
      </c>
      <c r="Q775" s="13">
        <f t="shared" si="148"/>
        <v>1.897666608800382</v>
      </c>
      <c r="R775" s="13">
        <f t="shared" si="151"/>
        <v>9.136743815381296</v>
      </c>
      <c r="S775" s="13">
        <f t="shared" si="152"/>
        <v>0</v>
      </c>
    </row>
    <row r="776" spans="9:19" ht="12.75">
      <c r="I776" s="2">
        <f t="shared" si="150"/>
        <v>10755</v>
      </c>
      <c r="J776" s="13">
        <f t="shared" si="149"/>
        <v>-5.915030411635765</v>
      </c>
      <c r="K776" s="10">
        <f>MAX(D$8,K775+J775*I$44/VLOOKUP(K775,E$47:G$254,3,TRUE))</f>
        <v>233.9189095505447</v>
      </c>
      <c r="L776" s="13">
        <f t="shared" si="144"/>
        <v>15.062105172267296</v>
      </c>
      <c r="M776" s="10">
        <f t="shared" si="145"/>
        <v>-3.8088625696681877</v>
      </c>
      <c r="N776" s="10">
        <f t="shared" si="143"/>
        <v>200.78227817155664</v>
      </c>
      <c r="O776" s="13">
        <f t="shared" si="146"/>
        <v>-0.3683631318723428</v>
      </c>
      <c r="P776" s="13">
        <f t="shared" si="147"/>
        <v>7.246542756353727</v>
      </c>
      <c r="Q776" s="13">
        <f t="shared" si="148"/>
        <v>1.9005320042778036</v>
      </c>
      <c r="R776" s="13">
        <f t="shared" si="151"/>
        <v>9.147074760631531</v>
      </c>
      <c r="S776" s="13">
        <f t="shared" si="152"/>
        <v>0</v>
      </c>
    </row>
    <row r="777" spans="9:19" ht="12.75">
      <c r="I777" s="2">
        <f t="shared" si="150"/>
        <v>10770</v>
      </c>
      <c r="J777" s="13">
        <f t="shared" si="149"/>
        <v>-5.92236330039168</v>
      </c>
      <c r="K777" s="10">
        <f>MAX(D$8,K776+J776*I$44/VLOOKUP(K776,E$47:G$254,3,TRUE))</f>
        <v>233.82669914412358</v>
      </c>
      <c r="L777" s="13">
        <f t="shared" si="144"/>
        <v>15.079773596659525</v>
      </c>
      <c r="M777" s="10">
        <f t="shared" si="145"/>
        <v>-3.791194145275959</v>
      </c>
      <c r="N777" s="10">
        <f t="shared" si="143"/>
        <v>200.65119723147262</v>
      </c>
      <c r="O777" s="13">
        <f t="shared" si="146"/>
        <v>-0.36884162568446754</v>
      </c>
      <c r="P777" s="13">
        <f t="shared" si="147"/>
        <v>7.254009174440873</v>
      </c>
      <c r="Q777" s="13">
        <f t="shared" si="148"/>
        <v>1.9034011218269706</v>
      </c>
      <c r="R777" s="13">
        <f t="shared" si="151"/>
        <v>9.157410296267845</v>
      </c>
      <c r="S777" s="13">
        <f t="shared" si="152"/>
        <v>0</v>
      </c>
    </row>
    <row r="778" spans="9:19" ht="12.75">
      <c r="I778" s="2">
        <f t="shared" si="150"/>
        <v>10785</v>
      </c>
      <c r="J778" s="13">
        <f t="shared" si="149"/>
        <v>-5.929363871689235</v>
      </c>
      <c r="K778" s="10">
        <f>MAX(D$8,K777+J777*I$44/VLOOKUP(K777,E$47:G$254,3,TRUE))</f>
        <v>233.73437442406325</v>
      </c>
      <c r="L778" s="13">
        <f t="shared" si="144"/>
        <v>15.09711367217756</v>
      </c>
      <c r="M778" s="10">
        <f t="shared" si="145"/>
        <v>-3.773854069757924</v>
      </c>
      <c r="N778" s="10">
        <f t="shared" si="143"/>
        <v>200.5207243452726</v>
      </c>
      <c r="O778" s="13">
        <f t="shared" si="146"/>
        <v>-0.36929888024133106</v>
      </c>
      <c r="P778" s="13">
        <f t="shared" si="147"/>
        <v>7.2614760042547655</v>
      </c>
      <c r="Q778" s="13">
        <f t="shared" si="148"/>
        <v>1.906273796233559</v>
      </c>
      <c r="R778" s="13">
        <f t="shared" si="151"/>
        <v>9.167749800488325</v>
      </c>
      <c r="S778" s="13">
        <f t="shared" si="152"/>
        <v>0</v>
      </c>
    </row>
    <row r="779" spans="9:19" ht="12.75">
      <c r="I779" s="2">
        <f t="shared" si="150"/>
        <v>10800</v>
      </c>
      <c r="J779" s="13">
        <f t="shared" si="149"/>
        <v>-5.936040222006056</v>
      </c>
      <c r="K779" s="10">
        <f>MAX(D$8,K778+J778*I$44/VLOOKUP(K778,E$47:G$254,3,TRUE))</f>
        <v>233.6419405709166</v>
      </c>
      <c r="L779" s="13">
        <f t="shared" si="144"/>
        <v>15.11413288999758</v>
      </c>
      <c r="M779" s="10">
        <f t="shared" si="145"/>
        <v>-3.7568348519379047</v>
      </c>
      <c r="N779" s="10">
        <f t="shared" si="143"/>
        <v>200.39084821292192</v>
      </c>
      <c r="O779" s="13">
        <f t="shared" si="146"/>
        <v>-0.3697354125865786</v>
      </c>
      <c r="P779" s="13">
        <f t="shared" si="147"/>
        <v>7.268942801686339</v>
      </c>
      <c r="Q779" s="13">
        <f t="shared" si="148"/>
        <v>1.9091498663051842</v>
      </c>
      <c r="R779" s="13">
        <f t="shared" si="151"/>
        <v>9.178092667991523</v>
      </c>
      <c r="S779" s="13">
        <f t="shared" si="152"/>
        <v>0</v>
      </c>
    </row>
    <row r="780" spans="9:19" ht="12.75">
      <c r="I780" s="2">
        <f t="shared" si="150"/>
        <v>10815</v>
      </c>
      <c r="J780" s="13">
        <f t="shared" si="149"/>
        <v>-5.942400257162721</v>
      </c>
      <c r="K780" s="10">
        <f>MAX(D$8,K779+J779*I$44/VLOOKUP(K779,E$47:G$254,3,TRUE))</f>
        <v>233.54940263901915</v>
      </c>
      <c r="L780" s="13">
        <f t="shared" si="144"/>
        <v>15.130838566739325</v>
      </c>
      <c r="M780" s="10">
        <f t="shared" si="145"/>
        <v>-3.7401291751961594</v>
      </c>
      <c r="N780" s="10">
        <f t="shared" si="143"/>
        <v>200.26155779219263</v>
      </c>
      <c r="O780" s="13">
        <f t="shared" si="146"/>
        <v>-0.3701517275898141</v>
      </c>
      <c r="P780" s="13">
        <f t="shared" si="147"/>
        <v>7.276409134799899</v>
      </c>
      <c r="Q780" s="13">
        <f t="shared" si="148"/>
        <v>1.912029174776704</v>
      </c>
      <c r="R780" s="13">
        <f t="shared" si="151"/>
        <v>9.188438309576604</v>
      </c>
      <c r="S780" s="13">
        <f t="shared" si="152"/>
        <v>0</v>
      </c>
    </row>
    <row r="781" spans="9:19" ht="12.75">
      <c r="I781" s="2">
        <f t="shared" si="150"/>
        <v>10830</v>
      </c>
      <c r="J781" s="13">
        <f t="shared" si="149"/>
        <v>-5.948451696794894</v>
      </c>
      <c r="K781" s="10">
        <f>MAX(D$8,K780+J780*I$44/VLOOKUP(K780,E$47:G$254,3,TRUE))</f>
        <v>233.45676555946127</v>
      </c>
      <c r="L781" s="13">
        <f t="shared" si="144"/>
        <v>15.14723784854775</v>
      </c>
      <c r="M781" s="10">
        <f t="shared" si="145"/>
        <v>-3.723729893387734</v>
      </c>
      <c r="N781" s="10">
        <f t="shared" si="143"/>
        <v>200.13284229265622</v>
      </c>
      <c r="O781" s="13">
        <f t="shared" si="146"/>
        <v>-0.37054831823149925</v>
      </c>
      <c r="P781" s="13">
        <f t="shared" si="147"/>
        <v>7.283874583535121</v>
      </c>
      <c r="Q781" s="13">
        <f t="shared" si="148"/>
        <v>1.9149115682177358</v>
      </c>
      <c r="R781" s="13">
        <f t="shared" si="151"/>
        <v>9.198786151752856</v>
      </c>
      <c r="S781" s="13">
        <f t="shared" si="152"/>
        <v>0</v>
      </c>
    </row>
    <row r="782" spans="9:19" ht="12.75">
      <c r="I782" s="2">
        <f t="shared" si="150"/>
        <v>10845</v>
      </c>
      <c r="J782" s="13">
        <f t="shared" si="149"/>
        <v>-5.954202078720693</v>
      </c>
      <c r="K782" s="10">
        <f>MAX(D$8,K781+J781*I$44/VLOOKUP(K781,E$47:G$254,3,TRUE))</f>
        <v>233.36403414299065</v>
      </c>
      <c r="L782" s="13">
        <f t="shared" si="144"/>
        <v>15.163337715079049</v>
      </c>
      <c r="M782" s="10">
        <f t="shared" si="145"/>
        <v>-3.7076300268564353</v>
      </c>
      <c r="N782" s="10">
        <f t="shared" si="143"/>
        <v>200.00469116981674</v>
      </c>
      <c r="O782" s="13">
        <f t="shared" si="146"/>
        <v>-0.37092566588250975</v>
      </c>
      <c r="P782" s="13">
        <f t="shared" si="147"/>
        <v>7.291338739416009</v>
      </c>
      <c r="Q782" s="13">
        <f t="shared" si="148"/>
        <v>1.9177968969423478</v>
      </c>
      <c r="R782" s="13">
        <f t="shared" si="151"/>
        <v>9.209135636358356</v>
      </c>
      <c r="S782" s="13">
        <f t="shared" si="152"/>
        <v>0</v>
      </c>
    </row>
    <row r="783" spans="9:19" ht="12.75">
      <c r="I783" s="2">
        <f t="shared" si="150"/>
        <v>10860</v>
      </c>
      <c r="J783" s="13">
        <f t="shared" si="149"/>
        <v>-5.959658763205793</v>
      </c>
      <c r="K783" s="10">
        <f>MAX(D$8,K782+J782*I$44/VLOOKUP(K782,E$47:G$254,3,TRUE))</f>
        <v>233.2712130828466</v>
      </c>
      <c r="L783" s="13">
        <f t="shared" si="144"/>
        <v>15.17914498339337</v>
      </c>
      <c r="M783" s="10">
        <f t="shared" si="145"/>
        <v>-3.8531130811227587</v>
      </c>
      <c r="N783" s="10">
        <f t="shared" si="143"/>
        <v>199.87709411938118</v>
      </c>
      <c r="O783" s="13">
        <f t="shared" si="146"/>
        <v>-0.3712842405761876</v>
      </c>
      <c r="P783" s="13">
        <f t="shared" si="147"/>
        <v>7.298801205266708</v>
      </c>
      <c r="Q783" s="13">
        <f t="shared" si="148"/>
        <v>1.920685014920869</v>
      </c>
      <c r="R783" s="13">
        <f t="shared" si="151"/>
        <v>9.219486220187576</v>
      </c>
      <c r="S783" s="13">
        <f t="shared" si="152"/>
        <v>0</v>
      </c>
    </row>
    <row r="784" spans="9:19" ht="12.75">
      <c r="I784" s="2">
        <f t="shared" si="150"/>
        <v>10875</v>
      </c>
      <c r="J784" s="13">
        <f t="shared" si="149"/>
        <v>-5.967352010466248</v>
      </c>
      <c r="K784" s="10">
        <f>MAX(D$8,K783+J783*I$44/VLOOKUP(K783,E$47:G$254,3,TRUE))</f>
        <v>233.17830695752806</v>
      </c>
      <c r="L784" s="13">
        <f t="shared" si="144"/>
        <v>15.197189385093978</v>
      </c>
      <c r="M784" s="10">
        <f t="shared" si="145"/>
        <v>-3.8350686794221502</v>
      </c>
      <c r="N784" s="10">
        <f t="shared" si="143"/>
        <v>199.7444903103213</v>
      </c>
      <c r="O784" s="13">
        <f t="shared" si="146"/>
        <v>-0.37162450127414104</v>
      </c>
      <c r="P784" s="13">
        <f t="shared" si="147"/>
        <v>7.306261594933964</v>
      </c>
      <c r="Q784" s="13">
        <f t="shared" si="148"/>
        <v>1.9235757796937645</v>
      </c>
      <c r="R784" s="13">
        <f t="shared" si="151"/>
        <v>9.22983737462773</v>
      </c>
      <c r="S784" s="13">
        <f t="shared" si="152"/>
        <v>0</v>
      </c>
    </row>
    <row r="785" spans="9:19" ht="12.75">
      <c r="I785" s="2">
        <f t="shared" si="150"/>
        <v>10890</v>
      </c>
      <c r="J785" s="13">
        <f t="shared" si="149"/>
        <v>-5.974704041099303</v>
      </c>
      <c r="K785" s="10">
        <f>MAX(D$8,K784+J784*I$44/VLOOKUP(K784,E$47:G$254,3,TRUE))</f>
        <v>233.08528090088083</v>
      </c>
      <c r="L785" s="13">
        <f t="shared" si="144"/>
        <v>15.214897002991588</v>
      </c>
      <c r="M785" s="10">
        <f t="shared" si="145"/>
        <v>-3.81736106152454</v>
      </c>
      <c r="N785" s="10">
        <f t="shared" si="143"/>
        <v>199.61250749429934</v>
      </c>
      <c r="O785" s="13">
        <f t="shared" si="146"/>
        <v>-0.37210422658893094</v>
      </c>
      <c r="P785" s="13">
        <f t="shared" si="147"/>
        <v>7.313722685774359</v>
      </c>
      <c r="Q785" s="13">
        <f t="shared" si="148"/>
        <v>1.9264702761179258</v>
      </c>
      <c r="R785" s="13">
        <f t="shared" si="151"/>
        <v>9.240192961892285</v>
      </c>
      <c r="S785" s="13">
        <f t="shared" si="152"/>
        <v>0</v>
      </c>
    </row>
    <row r="786" spans="9:19" ht="12.75">
      <c r="I786" s="2">
        <f t="shared" si="150"/>
        <v>10905</v>
      </c>
      <c r="J786" s="13">
        <f t="shared" si="149"/>
        <v>-5.981723160077097</v>
      </c>
      <c r="K786" s="10">
        <f>MAX(D$8,K785+J785*I$44/VLOOKUP(K785,E$47:G$254,3,TRUE))</f>
        <v>232.99214023218843</v>
      </c>
      <c r="L786" s="13">
        <f t="shared" si="144"/>
        <v>15.232275523269784</v>
      </c>
      <c r="M786" s="10">
        <f t="shared" si="145"/>
        <v>-3.7999825412463437</v>
      </c>
      <c r="N786" s="10">
        <f aca="true" t="shared" si="153" ref="N786:N849">N785+M785*I$44/VLOOKUP(N785,A$47:C$254,3,TRUE)</f>
        <v>199.4811340809949</v>
      </c>
      <c r="O786" s="13">
        <f t="shared" si="146"/>
        <v>-0.3725626747695969</v>
      </c>
      <c r="P786" s="13">
        <f t="shared" si="147"/>
        <v>7.321184024508308</v>
      </c>
      <c r="Q786" s="13">
        <f t="shared" si="148"/>
        <v>1.9293683386843796</v>
      </c>
      <c r="R786" s="13">
        <f t="shared" si="151"/>
        <v>9.250552363192687</v>
      </c>
      <c r="S786" s="13">
        <f t="shared" si="152"/>
        <v>0</v>
      </c>
    </row>
    <row r="787" spans="9:19" ht="12.75">
      <c r="I787" s="2">
        <f t="shared" si="150"/>
        <v>10920</v>
      </c>
      <c r="J787" s="13">
        <f t="shared" si="149"/>
        <v>-5.988417476853874</v>
      </c>
      <c r="K787" s="10">
        <f>MAX(D$8,K786+J786*I$44/VLOOKUP(K786,E$47:G$254,3,TRUE))</f>
        <v>232.8988901412668</v>
      </c>
      <c r="L787" s="13">
        <f t="shared" si="144"/>
        <v>15.249332453027877</v>
      </c>
      <c r="M787" s="10">
        <f t="shared" si="145"/>
        <v>-3.782925611488251</v>
      </c>
      <c r="N787" s="10">
        <f t="shared" si="153"/>
        <v>199.35035874460547</v>
      </c>
      <c r="O787" s="13">
        <f t="shared" si="146"/>
        <v>-0.3730003636865149</v>
      </c>
      <c r="P787" s="13">
        <f t="shared" si="147"/>
        <v>7.328645170261481</v>
      </c>
      <c r="Q787" s="13">
        <f t="shared" si="148"/>
        <v>1.9322698059125232</v>
      </c>
      <c r="R787" s="13">
        <f t="shared" si="151"/>
        <v>9.260914976174003</v>
      </c>
      <c r="S787" s="13">
        <f t="shared" si="152"/>
        <v>0</v>
      </c>
    </row>
    <row r="788" spans="9:19" ht="12.75">
      <c r="I788" s="2">
        <f t="shared" si="150"/>
        <v>10935</v>
      </c>
      <c r="J788" s="13">
        <f t="shared" si="149"/>
        <v>-5.994794909951079</v>
      </c>
      <c r="K788" s="10">
        <f>MAX(D$8,K787+J787*I$44/VLOOKUP(K787,E$47:G$254,3,TRUE))</f>
        <v>232.8055356915122</v>
      </c>
      <c r="L788" s="13">
        <f t="shared" si="144"/>
        <v>15.266075124467706</v>
      </c>
      <c r="M788" s="10">
        <f t="shared" si="145"/>
        <v>-3.766182940048422</v>
      </c>
      <c r="N788" s="10">
        <f t="shared" si="153"/>
        <v>199.22017041768325</v>
      </c>
      <c r="O788" s="13">
        <f t="shared" si="146"/>
        <v>-0.373417799018398</v>
      </c>
      <c r="P788" s="13">
        <f t="shared" si="147"/>
        <v>7.336105694261337</v>
      </c>
      <c r="Q788" s="13">
        <f t="shared" si="148"/>
        <v>1.9351745202552897</v>
      </c>
      <c r="R788" s="13">
        <f t="shared" si="151"/>
        <v>9.271280214516628</v>
      </c>
      <c r="S788" s="13">
        <f t="shared" si="152"/>
        <v>0</v>
      </c>
    </row>
    <row r="789" spans="9:19" ht="12.75">
      <c r="I789" s="2">
        <f t="shared" si="150"/>
        <v>10950</v>
      </c>
      <c r="J789" s="13">
        <f t="shared" si="149"/>
        <v>-6.000863191435307</v>
      </c>
      <c r="K789" s="10">
        <f>MAX(D$8,K788+J788*I$44/VLOOKUP(K788,E$47:G$254,3,TRUE))</f>
        <v>232.71208182287776</v>
      </c>
      <c r="L789" s="13">
        <f t="shared" si="144"/>
        <v>15.282510698982579</v>
      </c>
      <c r="M789" s="10">
        <f t="shared" si="145"/>
        <v>-3.7497473655335494</v>
      </c>
      <c r="N789" s="10">
        <f t="shared" si="153"/>
        <v>199.0905582851161</v>
      </c>
      <c r="O789" s="13">
        <f t="shared" si="146"/>
        <v>-0.3738154745377642</v>
      </c>
      <c r="P789" s="13">
        <f t="shared" si="147"/>
        <v>7.343565179540739</v>
      </c>
      <c r="Q789" s="13">
        <f t="shared" si="148"/>
        <v>1.9380823280065334</v>
      </c>
      <c r="R789" s="13">
        <f t="shared" si="151"/>
        <v>9.281647507547271</v>
      </c>
      <c r="S789" s="13">
        <f t="shared" si="152"/>
        <v>0</v>
      </c>
    </row>
    <row r="790" spans="9:19" ht="12.75">
      <c r="I790" s="2">
        <f t="shared" si="150"/>
        <v>10965</v>
      </c>
      <c r="J790" s="13">
        <f t="shared" si="149"/>
        <v>-6.006629871291315</v>
      </c>
      <c r="K790" s="10">
        <f>MAX(D$8,K789+J789*I$44/VLOOKUP(K789,E$47:G$254,3,TRUE))</f>
        <v>232.61853335478008</v>
      </c>
      <c r="L790" s="13">
        <f t="shared" si="144"/>
        <v>15.298646171150406</v>
      </c>
      <c r="M790" s="10">
        <f t="shared" si="145"/>
        <v>-3.89490221594637</v>
      </c>
      <c r="N790" s="10">
        <f t="shared" si="153"/>
        <v>198.9615117782492</v>
      </c>
      <c r="O790" s="13">
        <f t="shared" si="146"/>
        <v>-0.37419387239071966</v>
      </c>
      <c r="P790" s="13">
        <f t="shared" si="147"/>
        <v>7.351023220648501</v>
      </c>
      <c r="Q790" s="13">
        <f t="shared" si="148"/>
        <v>1.9409930792105892</v>
      </c>
      <c r="R790" s="13">
        <f t="shared" si="151"/>
        <v>9.29201629985909</v>
      </c>
      <c r="S790" s="13">
        <f t="shared" si="152"/>
        <v>0</v>
      </c>
    </row>
    <row r="791" spans="9:19" ht="12.75">
      <c r="I791" s="2">
        <f t="shared" si="150"/>
        <v>10980</v>
      </c>
      <c r="J791" s="13">
        <f t="shared" si="149"/>
        <v>-6.014625395030205</v>
      </c>
      <c r="K791" s="10">
        <f>MAX(D$8,K790+J790*I$44/VLOOKUP(K790,E$47:G$254,3,TRUE))</f>
        <v>232.5248949889378</v>
      </c>
      <c r="L791" s="13">
        <f t="shared" si="144"/>
        <v>15.317011445970907</v>
      </c>
      <c r="M791" s="10">
        <f t="shared" si="145"/>
        <v>-3.8765369411258686</v>
      </c>
      <c r="N791" s="10">
        <f t="shared" si="153"/>
        <v>198.8274698078018</v>
      </c>
      <c r="O791" s="13">
        <f t="shared" si="146"/>
        <v>-0.374553463369125</v>
      </c>
      <c r="P791" s="13">
        <f t="shared" si="147"/>
        <v>7.358479423366749</v>
      </c>
      <c r="Q791" s="13">
        <f t="shared" si="148"/>
        <v>1.9439066275739536</v>
      </c>
      <c r="R791" s="13">
        <f t="shared" si="151"/>
        <v>9.302386050940703</v>
      </c>
      <c r="S791" s="13">
        <f t="shared" si="152"/>
        <v>0</v>
      </c>
    </row>
    <row r="792" spans="9:19" ht="12.75">
      <c r="I792" s="2">
        <f t="shared" si="150"/>
        <v>10995</v>
      </c>
      <c r="J792" s="13">
        <f t="shared" si="149"/>
        <v>-6.022272190693286</v>
      </c>
      <c r="K792" s="10">
        <f>MAX(D$8,K791+J791*I$44/VLOOKUP(K791,E$47:G$254,3,TRUE))</f>
        <v>232.43113197952783</v>
      </c>
      <c r="L792" s="13">
        <f t="shared" si="144"/>
        <v>15.335032775625823</v>
      </c>
      <c r="M792" s="10">
        <f t="shared" si="145"/>
        <v>-3.8585156114709527</v>
      </c>
      <c r="N792" s="10">
        <f t="shared" si="153"/>
        <v>198.69405987315102</v>
      </c>
      <c r="O792" s="13">
        <f t="shared" si="146"/>
        <v>-0.3750520376398754</v>
      </c>
      <c r="P792" s="13">
        <f t="shared" si="147"/>
        <v>7.365936530723109</v>
      </c>
      <c r="Q792" s="13">
        <f t="shared" si="148"/>
        <v>1.9468240542094277</v>
      </c>
      <c r="R792" s="13">
        <f t="shared" si="151"/>
        <v>9.312760584932537</v>
      </c>
      <c r="S792" s="13">
        <f t="shared" si="152"/>
        <v>0</v>
      </c>
    </row>
    <row r="793" spans="9:19" ht="12.75">
      <c r="I793" s="2">
        <f t="shared" si="150"/>
        <v>11010</v>
      </c>
      <c r="J793" s="13">
        <f t="shared" si="149"/>
        <v>-6.029578739151603</v>
      </c>
      <c r="K793" s="10">
        <f>MAX(D$8,K792+J792*I$44/VLOOKUP(K792,E$47:G$254,3,TRUE))</f>
        <v>232.33724976293095</v>
      </c>
      <c r="L793" s="13">
        <f t="shared" si="144"/>
        <v>15.352718011550362</v>
      </c>
      <c r="M793" s="10">
        <f t="shared" si="145"/>
        <v>-3.840830375546414</v>
      </c>
      <c r="N793" s="10">
        <f t="shared" si="153"/>
        <v>198.56127013752015</v>
      </c>
      <c r="O793" s="13">
        <f t="shared" si="146"/>
        <v>-0.37552886638752625</v>
      </c>
      <c r="P793" s="13">
        <f t="shared" si="147"/>
        <v>7.3733940824341895</v>
      </c>
      <c r="Q793" s="13">
        <f t="shared" si="148"/>
        <v>1.949745189964569</v>
      </c>
      <c r="R793" s="13">
        <f t="shared" si="151"/>
        <v>9.323139272398759</v>
      </c>
      <c r="S793" s="13">
        <f t="shared" si="152"/>
        <v>0</v>
      </c>
    </row>
    <row r="794" spans="9:19" ht="12.75">
      <c r="I794" s="2">
        <f t="shared" si="150"/>
        <v>11025</v>
      </c>
      <c r="J794" s="13">
        <f t="shared" si="149"/>
        <v>-6.036553321661797</v>
      </c>
      <c r="K794" s="10">
        <f>MAX(D$8,K793+J793*I$44/VLOOKUP(K793,E$47:G$254,3,TRUE))</f>
        <v>232.24325364331818</v>
      </c>
      <c r="L794" s="13">
        <f t="shared" si="144"/>
        <v>15.370074822263948</v>
      </c>
      <c r="M794" s="10">
        <f t="shared" si="145"/>
        <v>-3.8234735648328275</v>
      </c>
      <c r="N794" s="10">
        <f t="shared" si="153"/>
        <v>198.4290890343375</v>
      </c>
      <c r="O794" s="13">
        <f t="shared" si="146"/>
        <v>-0.3759844784510733</v>
      </c>
      <c r="P794" s="13">
        <f t="shared" si="147"/>
        <v>7.380851630801523</v>
      </c>
      <c r="Q794" s="13">
        <f t="shared" si="148"/>
        <v>1.9526698698006275</v>
      </c>
      <c r="R794" s="13">
        <f t="shared" si="151"/>
        <v>9.333521500602151</v>
      </c>
      <c r="S794" s="13">
        <f t="shared" si="152"/>
        <v>0</v>
      </c>
    </row>
    <row r="795" spans="9:19" ht="12.75">
      <c r="I795" s="2">
        <f t="shared" si="150"/>
        <v>11040</v>
      </c>
      <c r="J795" s="13">
        <f t="shared" si="149"/>
        <v>-6.043204024546535</v>
      </c>
      <c r="K795" s="10">
        <f>MAX(D$8,K794+J794*I$44/VLOOKUP(K794,E$47:G$254,3,TRUE))</f>
        <v>232.14914879576267</v>
      </c>
      <c r="L795" s="13">
        <f t="shared" si="144"/>
        <v>15.387110697646099</v>
      </c>
      <c r="M795" s="10">
        <f t="shared" si="145"/>
        <v>-3.806437689450677</v>
      </c>
      <c r="N795" s="10">
        <f t="shared" si="153"/>
        <v>198.29750526094125</v>
      </c>
      <c r="O795" s="13">
        <f t="shared" si="146"/>
        <v>-0.37641939022205406</v>
      </c>
      <c r="P795" s="13">
        <f t="shared" si="147"/>
        <v>7.3883087404038434</v>
      </c>
      <c r="Q795" s="13">
        <f t="shared" si="148"/>
        <v>1.9555979326957216</v>
      </c>
      <c r="R795" s="13">
        <f t="shared" si="151"/>
        <v>9.343906673099564</v>
      </c>
      <c r="S795" s="13">
        <f t="shared" si="152"/>
        <v>0</v>
      </c>
    </row>
    <row r="796" spans="9:19" ht="12.75">
      <c r="I796" s="2">
        <f t="shared" si="150"/>
        <v>11055</v>
      </c>
      <c r="J796" s="13">
        <f t="shared" si="149"/>
        <v>-6.049538743765366</v>
      </c>
      <c r="K796" s="10">
        <f>MAX(D$8,K795+J795*I$44/VLOOKUP(K795,E$47:G$254,3,TRUE))</f>
        <v>232.05494026927852</v>
      </c>
      <c r="L796" s="13">
        <f t="shared" si="144"/>
        <v>15.403832953112182</v>
      </c>
      <c r="M796" s="10">
        <f t="shared" si="145"/>
        <v>-3.7897154339845933</v>
      </c>
      <c r="N796" s="10">
        <f t="shared" si="153"/>
        <v>198.16650777243171</v>
      </c>
      <c r="O796" s="13">
        <f t="shared" si="146"/>
        <v>-0.3768341059366094</v>
      </c>
      <c r="P796" s="13">
        <f t="shared" si="147"/>
        <v>7.395764987796533</v>
      </c>
      <c r="Q796" s="13">
        <f t="shared" si="148"/>
        <v>1.9585292215502836</v>
      </c>
      <c r="R796" s="13">
        <f t="shared" si="151"/>
        <v>9.354294209346817</v>
      </c>
      <c r="S796" s="13">
        <f t="shared" si="152"/>
        <v>0</v>
      </c>
    </row>
    <row r="797" spans="9:19" ht="12.75">
      <c r="I797" s="2">
        <f t="shared" si="150"/>
        <v>11070</v>
      </c>
      <c r="J797" s="13">
        <f t="shared" si="149"/>
        <v>-6.055565189378584</v>
      </c>
      <c r="K797" s="10">
        <f>MAX(D$8,K796+J796*I$44/VLOOKUP(K796,E$47:G$254,3,TRUE))</f>
        <v>231.96063298978837</v>
      </c>
      <c r="L797" s="13">
        <f t="shared" si="144"/>
        <v>15.420248733691423</v>
      </c>
      <c r="M797" s="10">
        <f t="shared" si="145"/>
        <v>-3.7732996534053527</v>
      </c>
      <c r="N797" s="10">
        <f t="shared" si="153"/>
        <v>198.03608577566723</v>
      </c>
      <c r="O797" s="13">
        <f t="shared" si="146"/>
        <v>-0.37722911796061</v>
      </c>
      <c r="P797" s="13">
        <f t="shared" si="147"/>
        <v>7.403219961218116</v>
      </c>
      <c r="Q797" s="13">
        <f t="shared" si="148"/>
        <v>1.9614635830947247</v>
      </c>
      <c r="R797" s="13">
        <f t="shared" si="151"/>
        <v>9.36468354431284</v>
      </c>
      <c r="S797" s="13">
        <f t="shared" si="152"/>
        <v>0</v>
      </c>
    </row>
    <row r="798" spans="9:19" ht="12.75">
      <c r="I798" s="2">
        <f t="shared" si="150"/>
        <v>11085</v>
      </c>
      <c r="J798" s="13">
        <f t="shared" si="149"/>
        <v>-6.061290889906751</v>
      </c>
      <c r="K798" s="10">
        <f>MAX(D$8,K797+J797*I$44/VLOOKUP(K797,E$47:G$254,3,TRUE))</f>
        <v>231.86623176302143</v>
      </c>
      <c r="L798" s="13">
        <f t="shared" si="144"/>
        <v>15.436365018009623</v>
      </c>
      <c r="M798" s="10">
        <f t="shared" si="145"/>
        <v>-3.9184736916677974</v>
      </c>
      <c r="N798" s="10">
        <f t="shared" si="153"/>
        <v>197.90622872340026</v>
      </c>
      <c r="O798" s="13">
        <f t="shared" si="146"/>
        <v>-0.37760490706773453</v>
      </c>
      <c r="P798" s="13">
        <f t="shared" si="147"/>
        <v>7.410673260303611</v>
      </c>
      <c r="Q798" s="13">
        <f t="shared" si="148"/>
        <v>1.964400867799262</v>
      </c>
      <c r="R798" s="13">
        <f t="shared" si="151"/>
        <v>9.375074128102872</v>
      </c>
      <c r="S798" s="13">
        <f t="shared" si="152"/>
        <v>0</v>
      </c>
    </row>
    <row r="799" spans="9:19" ht="12.75">
      <c r="I799" s="2">
        <f t="shared" si="150"/>
        <v>11100</v>
      </c>
      <c r="J799" s="13">
        <f t="shared" si="149"/>
        <v>-6.0692462699255145</v>
      </c>
      <c r="K799" s="10">
        <f>MAX(D$8,K798+J798*I$44/VLOOKUP(K798,E$47:G$254,3,TRUE))</f>
        <v>231.77174127734355</v>
      </c>
      <c r="L799" s="13">
        <f t="shared" si="144"/>
        <v>15.454711695516012</v>
      </c>
      <c r="M799" s="10">
        <f t="shared" si="145"/>
        <v>-3.9001270141614075</v>
      </c>
      <c r="N799" s="10">
        <f t="shared" si="153"/>
        <v>197.77137554720832</v>
      </c>
      <c r="O799" s="13">
        <f t="shared" si="146"/>
        <v>-0.37796194271152217</v>
      </c>
      <c r="P799" s="13">
        <f t="shared" si="147"/>
        <v>7.418124495804635</v>
      </c>
      <c r="Q799" s="13">
        <f t="shared" si="148"/>
        <v>1.9673409297858628</v>
      </c>
      <c r="R799" s="13">
        <f t="shared" si="151"/>
        <v>9.385465425590498</v>
      </c>
      <c r="S799" s="13">
        <f t="shared" si="152"/>
        <v>0</v>
      </c>
    </row>
    <row r="800" spans="9:19" ht="12.75">
      <c r="I800" s="2">
        <f t="shared" si="150"/>
        <v>11115</v>
      </c>
      <c r="J800" s="13">
        <f t="shared" si="149"/>
        <v>-6.0768537673829215</v>
      </c>
      <c r="K800" s="10">
        <f>MAX(D$8,K799+J799*I$44/VLOOKUP(K799,E$47:G$254,3,TRUE))</f>
        <v>231.6771267739052</v>
      </c>
      <c r="L800" s="13">
        <f t="shared" si="144"/>
        <v>15.472715003233448</v>
      </c>
      <c r="M800" s="10">
        <f t="shared" si="145"/>
        <v>-3.8821237064439718</v>
      </c>
      <c r="N800" s="10">
        <f t="shared" si="153"/>
        <v>197.6371537667916</v>
      </c>
      <c r="O800" s="13">
        <f t="shared" si="146"/>
        <v>-0.37845801375340216</v>
      </c>
      <c r="P800" s="13">
        <f t="shared" si="147"/>
        <v>7.425576385277882</v>
      </c>
      <c r="Q800" s="13">
        <f t="shared" si="148"/>
        <v>1.9702848505726442</v>
      </c>
      <c r="R800" s="13">
        <f t="shared" si="151"/>
        <v>9.395861235850527</v>
      </c>
      <c r="S800" s="13">
        <f t="shared" si="152"/>
        <v>0</v>
      </c>
    </row>
    <row r="801" spans="9:19" ht="12.75">
      <c r="I801" s="2">
        <f t="shared" si="150"/>
        <v>11130</v>
      </c>
      <c r="J801" s="13">
        <f t="shared" si="149"/>
        <v>-6.084121842253591</v>
      </c>
      <c r="K801" s="10">
        <f>MAX(D$8,K800+J800*I$44/VLOOKUP(K800,E$47:G$254,3,TRUE))</f>
        <v>231.58239367590627</v>
      </c>
      <c r="L801" s="13">
        <f t="shared" si="144"/>
        <v>15.490382777605175</v>
      </c>
      <c r="M801" s="10">
        <f t="shared" si="145"/>
        <v>-3.8644559320722447</v>
      </c>
      <c r="N801" s="10">
        <f t="shared" si="153"/>
        <v>197.5035515651749</v>
      </c>
      <c r="O801" s="13">
        <f t="shared" si="146"/>
        <v>-0.37893239199570417</v>
      </c>
      <c r="P801" s="13">
        <f t="shared" si="147"/>
        <v>7.433028473934298</v>
      </c>
      <c r="Q801" s="13">
        <f t="shared" si="148"/>
        <v>1.9732324614172858</v>
      </c>
      <c r="R801" s="13">
        <f t="shared" si="151"/>
        <v>9.406260935351584</v>
      </c>
      <c r="S801" s="13">
        <f t="shared" si="152"/>
        <v>0</v>
      </c>
    </row>
    <row r="802" spans="9:19" ht="12.75">
      <c r="I802" s="2">
        <f t="shared" si="150"/>
        <v>11145</v>
      </c>
      <c r="J802" s="13">
        <f t="shared" si="149"/>
        <v>-6.091058755416695</v>
      </c>
      <c r="K802" s="10">
        <f>MAX(D$8,K801+J801*I$44/VLOOKUP(K801,E$47:G$254,3,TRUE))</f>
        <v>231.48754727466272</v>
      </c>
      <c r="L802" s="13">
        <f t="shared" si="144"/>
        <v>15.507722672541279</v>
      </c>
      <c r="M802" s="10">
        <f t="shared" si="145"/>
        <v>-3.847116037136141</v>
      </c>
      <c r="N802" s="10">
        <f t="shared" si="153"/>
        <v>197.3705573950719</v>
      </c>
      <c r="O802" s="13">
        <f t="shared" si="146"/>
        <v>-0.3793856049742317</v>
      </c>
      <c r="P802" s="13">
        <f t="shared" si="147"/>
        <v>7.440480319443562</v>
      </c>
      <c r="Q802" s="13">
        <f t="shared" si="148"/>
        <v>1.9761835976810223</v>
      </c>
      <c r="R802" s="13">
        <f t="shared" si="151"/>
        <v>9.416663917124584</v>
      </c>
      <c r="S802" s="13">
        <f t="shared" si="152"/>
        <v>0</v>
      </c>
    </row>
    <row r="803" spans="9:19" ht="12.75">
      <c r="I803" s="2">
        <f t="shared" si="150"/>
        <v>11160</v>
      </c>
      <c r="J803" s="13">
        <f t="shared" si="149"/>
        <v>-6.097672573323534</v>
      </c>
      <c r="K803" s="10">
        <f>MAX(D$8,K802+J802*I$44/VLOOKUP(K802,E$47:G$254,3,TRUE))</f>
        <v>231.39259273271023</v>
      </c>
      <c r="L803" s="13">
        <f t="shared" si="144"/>
        <v>15.524742163684843</v>
      </c>
      <c r="M803" s="10">
        <f t="shared" si="145"/>
        <v>-3.8300965459925767</v>
      </c>
      <c r="N803" s="10">
        <f t="shared" si="153"/>
        <v>197.23815997260357</v>
      </c>
      <c r="O803" s="13">
        <f t="shared" si="146"/>
        <v>-0.37981816780995814</v>
      </c>
      <c r="P803" s="13">
        <f t="shared" si="147"/>
        <v>7.447931491629236</v>
      </c>
      <c r="Q803" s="13">
        <f t="shared" si="148"/>
        <v>1.9791380987320732</v>
      </c>
      <c r="R803" s="13">
        <f t="shared" si="151"/>
        <v>9.42706959036131</v>
      </c>
      <c r="S803" s="13">
        <f t="shared" si="152"/>
        <v>0</v>
      </c>
    </row>
    <row r="804" spans="9:19" ht="12.75">
      <c r="I804" s="2">
        <f t="shared" si="150"/>
        <v>11175</v>
      </c>
      <c r="J804" s="13">
        <f t="shared" si="149"/>
        <v>-6.1039711725558945</v>
      </c>
      <c r="K804" s="10">
        <f>MAX(D$8,K803+J803*I$44/VLOOKUP(K803,E$47:G$254,3,TRUE))</f>
        <v>231.29753508683524</v>
      </c>
      <c r="L804" s="13">
        <f t="shared" si="144"/>
        <v>15.54144855257829</v>
      </c>
      <c r="M804" s="10">
        <f t="shared" si="145"/>
        <v>-3.81339015709913</v>
      </c>
      <c r="N804" s="10">
        <f t="shared" si="153"/>
        <v>197.106348271163</v>
      </c>
      <c r="O804" s="13">
        <f t="shared" si="146"/>
        <v>-0.38023058349995154</v>
      </c>
      <c r="P804" s="13">
        <f t="shared" si="147"/>
        <v>7.455381572171062</v>
      </c>
      <c r="Q804" s="13">
        <f t="shared" si="148"/>
        <v>1.9820958078513335</v>
      </c>
      <c r="R804" s="13">
        <f t="shared" si="151"/>
        <v>9.437477380022395</v>
      </c>
      <c r="S804" s="13">
        <f t="shared" si="152"/>
        <v>0</v>
      </c>
    </row>
    <row r="805" spans="9:19" ht="12.75">
      <c r="I805" s="2">
        <f t="shared" si="150"/>
        <v>11190</v>
      </c>
      <c r="J805" s="13">
        <f t="shared" si="149"/>
        <v>-6.1099622442778045</v>
      </c>
      <c r="K805" s="10">
        <f>MAX(D$8,K804+J804*I$44/VLOOKUP(K804,E$47:G$254,3,TRUE))</f>
        <v>231.2023792510348</v>
      </c>
      <c r="L805" s="13">
        <f t="shared" si="144"/>
        <v>15.557848970732275</v>
      </c>
      <c r="M805" s="10">
        <f t="shared" si="145"/>
        <v>-3.958280061525789</v>
      </c>
      <c r="N805" s="10">
        <f t="shared" si="153"/>
        <v>196.9751115154238</v>
      </c>
      <c r="O805" s="13">
        <f t="shared" si="146"/>
        <v>-0.3806233432017052</v>
      </c>
      <c r="P805" s="13">
        <f t="shared" si="147"/>
        <v>7.462830154314193</v>
      </c>
      <c r="Q805" s="13">
        <f t="shared" si="148"/>
        <v>1.9850565721402778</v>
      </c>
      <c r="R805" s="13">
        <f t="shared" si="151"/>
        <v>9.44788672645447</v>
      </c>
      <c r="S805" s="13">
        <f t="shared" si="152"/>
        <v>0</v>
      </c>
    </row>
    <row r="806" spans="9:19" ht="12.75">
      <c r="I806" s="2">
        <f t="shared" si="150"/>
        <v>11205</v>
      </c>
      <c r="J806" s="13">
        <f t="shared" si="149"/>
        <v>-6.118176371920519</v>
      </c>
      <c r="K806" s="10">
        <f>MAX(D$8,K805+J805*I$44/VLOOKUP(K805,E$47:G$254,3,TRUE))</f>
        <v>231.10713001940715</v>
      </c>
      <c r="L806" s="13">
        <f t="shared" si="144"/>
        <v>15.576473456936823</v>
      </c>
      <c r="M806" s="10">
        <f t="shared" si="145"/>
        <v>-3.9396555753212414</v>
      </c>
      <c r="N806" s="10">
        <f t="shared" si="153"/>
        <v>196.83888841414614</v>
      </c>
      <c r="O806" s="13">
        <f t="shared" si="146"/>
        <v>-0.3809969265106474</v>
      </c>
      <c r="P806" s="13">
        <f t="shared" si="147"/>
        <v>7.470276842585283</v>
      </c>
      <c r="Q806" s="13">
        <f t="shared" si="148"/>
        <v>1.9880202424310207</v>
      </c>
      <c r="R806" s="13">
        <f t="shared" si="151"/>
        <v>9.458297085016303</v>
      </c>
      <c r="S806" s="13">
        <f t="shared" si="152"/>
        <v>0</v>
      </c>
    </row>
    <row r="807" spans="9:19" ht="12.75">
      <c r="I807" s="2">
        <f t="shared" si="150"/>
        <v>11220</v>
      </c>
      <c r="J807" s="13">
        <f t="shared" si="149"/>
        <v>-6.126036175186043</v>
      </c>
      <c r="K807" s="10">
        <f>MAX(D$8,K806+J806*I$44/VLOOKUP(K806,E$47:G$254,3,TRUE))</f>
        <v>231.0117527363587</v>
      </c>
      <c r="L807" s="13">
        <f t="shared" si="144"/>
        <v>15.59474839409378</v>
      </c>
      <c r="M807" s="10">
        <f t="shared" si="145"/>
        <v>-3.9213806381642833</v>
      </c>
      <c r="N807" s="10">
        <f t="shared" si="153"/>
        <v>196.70330626935237</v>
      </c>
      <c r="O807" s="13">
        <f t="shared" si="146"/>
        <v>-0.3815091321938553</v>
      </c>
      <c r="P807" s="13">
        <f t="shared" si="147"/>
        <v>7.477724321878856</v>
      </c>
      <c r="Q807" s="13">
        <f t="shared" si="148"/>
        <v>1.9909878970288815</v>
      </c>
      <c r="R807" s="13">
        <f t="shared" si="151"/>
        <v>9.468712218907738</v>
      </c>
      <c r="S807" s="13">
        <f t="shared" si="152"/>
        <v>0</v>
      </c>
    </row>
    <row r="808" spans="9:19" ht="12.75">
      <c r="I808" s="2">
        <f t="shared" si="150"/>
        <v>11235</v>
      </c>
      <c r="J808" s="13">
        <f t="shared" si="149"/>
        <v>-6.133550264733328</v>
      </c>
      <c r="K808" s="10">
        <f>MAX(D$8,K807+J807*I$44/VLOOKUP(K807,E$47:G$254,3,TRUE))</f>
        <v>230.91625292551188</v>
      </c>
      <c r="L808" s="13">
        <f t="shared" si="144"/>
        <v>15.61268176095551</v>
      </c>
      <c r="M808" s="10">
        <f t="shared" si="145"/>
        <v>-3.9034472713025536</v>
      </c>
      <c r="N808" s="10">
        <f t="shared" si="153"/>
        <v>196.56835305140976</v>
      </c>
      <c r="O808" s="13">
        <f t="shared" si="146"/>
        <v>-0.381999243387213</v>
      </c>
      <c r="P808" s="13">
        <f t="shared" si="147"/>
        <v>7.485172132155282</v>
      </c>
      <c r="Q808" s="13">
        <f t="shared" si="148"/>
        <v>1.9939593640669007</v>
      </c>
      <c r="R808" s="13">
        <f t="shared" si="151"/>
        <v>9.479131496222182</v>
      </c>
      <c r="S808" s="13">
        <f t="shared" si="152"/>
        <v>0</v>
      </c>
    </row>
    <row r="809" spans="9:19" ht="12.75">
      <c r="I809" s="2">
        <f t="shared" si="150"/>
        <v>11250</v>
      </c>
      <c r="J809" s="13">
        <f t="shared" si="149"/>
        <v>-6.140727048621686</v>
      </c>
      <c r="K809" s="10">
        <f>MAX(D$8,K808+J808*I$44/VLOOKUP(K808,E$47:G$254,3,TRUE))</f>
        <v>230.82063597625617</v>
      </c>
      <c r="L809" s="13">
        <f t="shared" si="144"/>
        <v>15.630281350447278</v>
      </c>
      <c r="M809" s="10">
        <f t="shared" si="145"/>
        <v>-3.8858476818107857</v>
      </c>
      <c r="N809" s="10">
        <f t="shared" si="153"/>
        <v>196.43401700527215</v>
      </c>
      <c r="O809" s="13">
        <f t="shared" si="146"/>
        <v>-0.38246779702285494</v>
      </c>
      <c r="P809" s="13">
        <f t="shared" si="147"/>
        <v>7.492619825970826</v>
      </c>
      <c r="Q809" s="13">
        <f t="shared" si="148"/>
        <v>1.9969344758547667</v>
      </c>
      <c r="R809" s="13">
        <f t="shared" si="151"/>
        <v>9.489554301825592</v>
      </c>
      <c r="S809" s="13">
        <f t="shared" si="152"/>
        <v>0</v>
      </c>
    </row>
    <row r="810" spans="9:19" ht="12.75">
      <c r="I810" s="2">
        <f t="shared" si="150"/>
        <v>11265</v>
      </c>
      <c r="J810" s="13">
        <f t="shared" si="149"/>
        <v>-6.1475747370597436</v>
      </c>
      <c r="K810" s="10">
        <f>MAX(D$8,K809+J809*I$44/VLOOKUP(K809,E$47:G$254,3,TRUE))</f>
        <v>230.72490714690633</v>
      </c>
      <c r="L810" s="13">
        <f t="shared" si="144"/>
        <v>15.647554774009828</v>
      </c>
      <c r="M810" s="10">
        <f t="shared" si="145"/>
        <v>-3.868574258248236</v>
      </c>
      <c r="N810" s="10">
        <f t="shared" si="153"/>
        <v>196.3002866440847</v>
      </c>
      <c r="O810" s="13">
        <f t="shared" si="146"/>
        <v>-0.3829153173993518</v>
      </c>
      <c r="P810" s="13">
        <f t="shared" si="147"/>
        <v>7.500066968169543</v>
      </c>
      <c r="Q810" s="13">
        <f t="shared" si="148"/>
        <v>1.9999130687805424</v>
      </c>
      <c r="R810" s="13">
        <f t="shared" si="151"/>
        <v>9.499980036950085</v>
      </c>
      <c r="S810" s="13">
        <f t="shared" si="152"/>
        <v>0</v>
      </c>
    </row>
    <row r="811" spans="9:19" ht="12.75">
      <c r="I811" s="2">
        <f t="shared" si="150"/>
        <v>11280</v>
      </c>
      <c r="J811" s="13">
        <f t="shared" si="149"/>
        <v>-6.15410134704325</v>
      </c>
      <c r="K811" s="10">
        <f>MAX(D$8,K810+J810*I$44/VLOOKUP(K810,E$47:G$254,3,TRUE))</f>
        <v>230.62907156778687</v>
      </c>
      <c r="L811" s="13">
        <f t="shared" si="144"/>
        <v>15.664509465840306</v>
      </c>
      <c r="M811" s="10">
        <f t="shared" si="145"/>
        <v>-3.8516195664177584</v>
      </c>
      <c r="N811" s="10">
        <f t="shared" si="153"/>
        <v>196.1671507429382</v>
      </c>
      <c r="O811" s="13">
        <f t="shared" si="146"/>
        <v>-0.3833423164778651</v>
      </c>
      <c r="P811" s="13">
        <f t="shared" si="147"/>
        <v>7.507513135582361</v>
      </c>
      <c r="Q811" s="13">
        <f t="shared" si="148"/>
        <v>2.0028949832146954</v>
      </c>
      <c r="R811" s="13">
        <f t="shared" si="151"/>
        <v>9.510408118797056</v>
      </c>
      <c r="S811" s="13">
        <f t="shared" si="152"/>
        <v>0</v>
      </c>
    </row>
    <row r="812" spans="9:19" ht="12.75">
      <c r="I812" s="2">
        <f t="shared" si="150"/>
        <v>11295</v>
      </c>
      <c r="J812" s="13">
        <f t="shared" si="149"/>
        <v>-6.1603147068843604</v>
      </c>
      <c r="K812" s="10">
        <f>MAX(D$8,K811+J811*I$44/VLOOKUP(K811,E$47:G$254,3,TRUE))</f>
        <v>230.5331342442439</v>
      </c>
      <c r="L812" s="13">
        <f t="shared" si="144"/>
        <v>15.681152687033968</v>
      </c>
      <c r="M812" s="10">
        <f t="shared" si="145"/>
        <v>-3.8349763452240957</v>
      </c>
      <c r="N812" s="10">
        <f t="shared" si="153"/>
        <v>196.03459833276918</v>
      </c>
      <c r="O812" s="13">
        <f t="shared" si="146"/>
        <v>-0.383749294171821</v>
      </c>
      <c r="P812" s="13">
        <f t="shared" si="147"/>
        <v>7.514957916733225</v>
      </c>
      <c r="Q812" s="13">
        <f t="shared" si="148"/>
        <v>2.0058800634163827</v>
      </c>
      <c r="R812" s="13">
        <f t="shared" si="151"/>
        <v>9.520837980149608</v>
      </c>
      <c r="S812" s="13">
        <f t="shared" si="152"/>
        <v>0</v>
      </c>
    </row>
    <row r="813" spans="9:19" ht="12.75">
      <c r="I813" s="2">
        <f t="shared" si="150"/>
        <v>11310</v>
      </c>
      <c r="J813" s="13">
        <f t="shared" si="149"/>
        <v>-6.166222460635042</v>
      </c>
      <c r="K813" s="10">
        <f>MAX(D$8,K812+J812*I$44/VLOOKUP(K812,E$47:G$254,3,TRUE))</f>
        <v>230.43710005958675</v>
      </c>
      <c r="L813" s="13">
        <f t="shared" si="144"/>
        <v>15.697491529629055</v>
      </c>
      <c r="M813" s="10">
        <f t="shared" si="145"/>
        <v>-3.9799278252096535</v>
      </c>
      <c r="N813" s="10">
        <f t="shared" si="153"/>
        <v>195.90261869440283</v>
      </c>
      <c r="O813" s="13">
        <f t="shared" si="146"/>
        <v>-0.3841367386286265</v>
      </c>
      <c r="P813" s="13">
        <f t="shared" si="147"/>
        <v>7.5224009115520865</v>
      </c>
      <c r="Q813" s="13">
        <f t="shared" si="148"/>
        <v>2.0088681574419254</v>
      </c>
      <c r="R813" s="13">
        <f t="shared" si="151"/>
        <v>9.531269068994012</v>
      </c>
      <c r="S813" s="13">
        <f t="shared" si="152"/>
        <v>0</v>
      </c>
    </row>
    <row r="814" spans="9:19" ht="12.75">
      <c r="I814" s="2">
        <f t="shared" si="150"/>
        <v>11325</v>
      </c>
      <c r="J814" s="13">
        <f t="shared" si="149"/>
        <v>-6.174355145744411</v>
      </c>
      <c r="K814" s="10">
        <f>MAX(D$8,K813+J813*I$44/VLOOKUP(K813,E$47:G$254,3,TRUE))</f>
        <v>230.34097377796027</v>
      </c>
      <c r="L814" s="13">
        <f t="shared" si="144"/>
        <v>15.716055993894505</v>
      </c>
      <c r="M814" s="10">
        <f t="shared" si="145"/>
        <v>-3.961363360944203</v>
      </c>
      <c r="N814" s="10">
        <f t="shared" si="153"/>
        <v>195.76565059139236</v>
      </c>
      <c r="O814" s="13">
        <f t="shared" si="146"/>
        <v>-0.3845051265059283</v>
      </c>
      <c r="P814" s="13">
        <f t="shared" si="147"/>
        <v>7.529841731094661</v>
      </c>
      <c r="Q814" s="13">
        <f t="shared" si="148"/>
        <v>2.0118591170554336</v>
      </c>
      <c r="R814" s="13">
        <f t="shared" si="151"/>
        <v>9.541700848150095</v>
      </c>
      <c r="S814" s="13">
        <f t="shared" si="152"/>
        <v>0</v>
      </c>
    </row>
    <row r="815" spans="9:19" ht="12.75">
      <c r="I815" s="2">
        <f t="shared" si="150"/>
        <v>11340</v>
      </c>
      <c r="J815" s="13">
        <f t="shared" si="149"/>
        <v>-6.182135367507524</v>
      </c>
      <c r="K815" s="10">
        <f>MAX(D$8,K814+J814*I$44/VLOOKUP(K814,E$47:G$254,3,TRUE))</f>
        <v>230.24472071453437</v>
      </c>
      <c r="L815" s="13">
        <f aca="true" t="shared" si="154" ref="L815:L878">(K815-N815)/D$12</f>
        <v>15.734272425139475</v>
      </c>
      <c r="M815" s="10">
        <f t="shared" si="145"/>
        <v>-3.9431469296992336</v>
      </c>
      <c r="N815" s="10">
        <f t="shared" si="153"/>
        <v>195.62932137922752</v>
      </c>
      <c r="O815" s="13">
        <f t="shared" si="146"/>
        <v>-0.38501225370362135</v>
      </c>
      <c r="P815" s="13">
        <f t="shared" si="147"/>
        <v>7.537283036160034</v>
      </c>
      <c r="Q815" s="13">
        <f t="shared" si="148"/>
        <v>2.0148540214719173</v>
      </c>
      <c r="R815" s="13">
        <f t="shared" si="151"/>
        <v>9.55213705763195</v>
      </c>
      <c r="S815" s="13">
        <f t="shared" si="152"/>
        <v>0</v>
      </c>
    </row>
    <row r="816" spans="9:19" ht="12.75">
      <c r="I816" s="2">
        <f t="shared" si="150"/>
        <v>11355</v>
      </c>
      <c r="J816" s="13">
        <f t="shared" si="149"/>
        <v>-6.1895716917965515</v>
      </c>
      <c r="K816" s="10">
        <f>MAX(D$8,K815+J815*I$44/VLOOKUP(K815,E$47:G$254,3,TRUE))</f>
        <v>230.14834636391956</v>
      </c>
      <c r="L816" s="13">
        <f t="shared" si="154"/>
        <v>15.752148765213768</v>
      </c>
      <c r="M816" s="10">
        <f t="shared" si="145"/>
        <v>-3.9252705896249402</v>
      </c>
      <c r="N816" s="10">
        <f t="shared" si="153"/>
        <v>195.49361908044926</v>
      </c>
      <c r="O816" s="13">
        <f t="shared" si="146"/>
        <v>-0.3854974024592366</v>
      </c>
      <c r="P816" s="13">
        <f t="shared" si="147"/>
        <v>7.544724373690095</v>
      </c>
      <c r="Q816" s="13">
        <f t="shared" si="148"/>
        <v>2.0178526997271216</v>
      </c>
      <c r="R816" s="13">
        <f t="shared" si="151"/>
        <v>9.562577073417216</v>
      </c>
      <c r="S816" s="13">
        <f t="shared" si="152"/>
        <v>0</v>
      </c>
    </row>
    <row r="817" spans="9:19" ht="12.75">
      <c r="I817" s="2">
        <f t="shared" si="150"/>
        <v>11370</v>
      </c>
      <c r="J817" s="13">
        <f t="shared" si="149"/>
        <v>-6.196672482962862</v>
      </c>
      <c r="K817" s="10">
        <f>MAX(D$8,K816+J816*I$44/VLOOKUP(K816,E$47:G$254,3,TRUE))</f>
        <v>230.05185608719157</v>
      </c>
      <c r="L817" s="13">
        <f t="shared" si="154"/>
        <v>15.769692771034764</v>
      </c>
      <c r="M817" s="10">
        <f aca="true" t="shared" si="155" ref="M817:M880">L817-VLOOKUP(N817,A$47:C$254,2,TRUE)</f>
        <v>-3.907726583803944</v>
      </c>
      <c r="N817" s="10">
        <f t="shared" si="153"/>
        <v>195.35853199091508</v>
      </c>
      <c r="O817" s="13">
        <f aca="true" t="shared" si="156" ref="O817:O880">(K817-K816)/(I817-I816)*60</f>
        <v>-0.3859611069119637</v>
      </c>
      <c r="P817" s="13">
        <f t="shared" si="147"/>
        <v>7.552165303060191</v>
      </c>
      <c r="Q817" s="13">
        <f t="shared" si="148"/>
        <v>2.020854985011712</v>
      </c>
      <c r="R817" s="13">
        <f t="shared" si="151"/>
        <v>9.573020288071902</v>
      </c>
      <c r="S817" s="13">
        <f t="shared" si="152"/>
        <v>0</v>
      </c>
    </row>
    <row r="818" spans="9:19" ht="12.75">
      <c r="I818" s="2">
        <f t="shared" si="150"/>
        <v>11385</v>
      </c>
      <c r="J818" s="13">
        <f t="shared" si="149"/>
        <v>-6.203445908560026</v>
      </c>
      <c r="K818" s="10">
        <f>MAX(D$8,K817+J817*I$44/VLOOKUP(K817,E$47:G$254,3,TRUE))</f>
        <v>229.95525511503283</v>
      </c>
      <c r="L818" s="13">
        <f t="shared" si="154"/>
        <v>15.786912018908298</v>
      </c>
      <c r="M818" s="10">
        <f t="shared" si="155"/>
        <v>-3.89050733593041</v>
      </c>
      <c r="N818" s="10">
        <f t="shared" si="153"/>
        <v>195.22404867343457</v>
      </c>
      <c r="O818" s="13">
        <f t="shared" si="156"/>
        <v>-0.386403888634959</v>
      </c>
      <c r="P818" s="13">
        <f t="shared" si="147"/>
        <v>7.559605395774741</v>
      </c>
      <c r="Q818" s="13">
        <f t="shared" si="148"/>
        <v>2.0238607145735306</v>
      </c>
      <c r="R818" s="13">
        <f t="shared" si="151"/>
        <v>9.583466110348272</v>
      </c>
      <c r="S818" s="13">
        <f t="shared" si="152"/>
        <v>0</v>
      </c>
    </row>
    <row r="819" spans="9:19" ht="12.75">
      <c r="I819" s="2">
        <f t="shared" si="150"/>
        <v>11400</v>
      </c>
      <c r="J819" s="13">
        <f t="shared" si="149"/>
        <v>-6.209899943956316</v>
      </c>
      <c r="K819" s="10">
        <f>MAX(D$8,K818+J818*I$44/VLOOKUP(K818,E$47:G$254,3,TRUE))</f>
        <v>229.85854855080038</v>
      </c>
      <c r="L819" s="13">
        <f t="shared" si="154"/>
        <v>15.803813908748454</v>
      </c>
      <c r="M819" s="10">
        <f t="shared" si="155"/>
        <v>-3.873605446090254</v>
      </c>
      <c r="N819" s="10">
        <f t="shared" si="153"/>
        <v>195.09015795155378</v>
      </c>
      <c r="O819" s="13">
        <f t="shared" si="156"/>
        <v>-0.386826256929794</v>
      </c>
      <c r="P819" s="13">
        <f t="shared" si="147"/>
        <v>7.567044235170004</v>
      </c>
      <c r="Q819" s="13">
        <f t="shared" si="148"/>
        <v>2.0268697296221343</v>
      </c>
      <c r="R819" s="13">
        <f t="shared" si="151"/>
        <v>9.593913964792138</v>
      </c>
      <c r="S819" s="13">
        <f t="shared" si="152"/>
        <v>0</v>
      </c>
    </row>
    <row r="820" spans="9:19" ht="12.75">
      <c r="I820" s="2">
        <f t="shared" si="150"/>
        <v>11415</v>
      </c>
      <c r="J820" s="13">
        <f t="shared" si="149"/>
        <v>-6.216042376839377</v>
      </c>
      <c r="K820" s="10">
        <f>MAX(D$8,K819+J819*I$44/VLOOKUP(K819,E$47:G$254,3,TRUE))</f>
        <v>229.76174137352191</v>
      </c>
      <c r="L820" s="13">
        <f t="shared" si="154"/>
        <v>15.8204056681987</v>
      </c>
      <c r="M820" s="10">
        <f t="shared" si="155"/>
        <v>-4.018304009220655</v>
      </c>
      <c r="N820" s="10">
        <f t="shared" si="153"/>
        <v>194.95684890348477</v>
      </c>
      <c r="O820" s="13">
        <f t="shared" si="156"/>
        <v>-0.387228709113856</v>
      </c>
      <c r="P820" s="13">
        <f aca="true" t="shared" si="157" ref="P820:P883">$D$16*($D$19*$D$21*$D$17+$D$20*$D$22*$D$18)*($D$7^4-$K820^4)</f>
        <v>7.574481416123748</v>
      </c>
      <c r="Q820" s="13">
        <f aca="true" t="shared" si="158" ref="Q820:Q883">($D$7-$K820)*(1/$D$13+1/$D$14)</f>
        <v>2.029881875235575</v>
      </c>
      <c r="R820" s="13">
        <f t="shared" si="151"/>
        <v>9.604363291359324</v>
      </c>
      <c r="S820" s="13">
        <f t="shared" si="152"/>
        <v>0</v>
      </c>
    </row>
    <row r="821" spans="9:19" ht="12.75">
      <c r="I821" s="2">
        <f t="shared" si="150"/>
        <v>11430</v>
      </c>
      <c r="J821" s="13">
        <f t="shared" si="149"/>
        <v>-6.224403884952988</v>
      </c>
      <c r="K821" s="10">
        <f>MAX(D$8,K820+J820*I$44/VLOOKUP(K820,E$47:G$254,3,TRUE))</f>
        <v>229.66483844082157</v>
      </c>
      <c r="L821" s="13">
        <f t="shared" si="154"/>
        <v>15.839217429994129</v>
      </c>
      <c r="M821" s="10">
        <f t="shared" si="155"/>
        <v>-3.999492247425227</v>
      </c>
      <c r="N821" s="10">
        <f t="shared" si="153"/>
        <v>194.81856009483448</v>
      </c>
      <c r="O821" s="13">
        <f t="shared" si="156"/>
        <v>-0.3876117308013818</v>
      </c>
      <c r="P821" s="13">
        <f t="shared" si="157"/>
        <v>7.581916544771775</v>
      </c>
      <c r="Q821" s="13">
        <f t="shared" si="158"/>
        <v>2.0328970002693656</v>
      </c>
      <c r="R821" s="13">
        <f t="shared" si="151"/>
        <v>9.614813545041141</v>
      </c>
      <c r="S821" s="13">
        <f t="shared" si="152"/>
        <v>0</v>
      </c>
    </row>
    <row r="822" spans="9:19" ht="12.75">
      <c r="I822" s="2">
        <f t="shared" si="150"/>
        <v>11445</v>
      </c>
      <c r="J822" s="13">
        <f t="shared" si="149"/>
        <v>-6.23240723734755</v>
      </c>
      <c r="K822" s="10">
        <f>MAX(D$8,K821+J821*I$44/VLOOKUP(K821,E$47:G$254,3,TRUE))</f>
        <v>229.5678051591614</v>
      </c>
      <c r="L822" s="13">
        <f t="shared" si="154"/>
        <v>15.857675668843736</v>
      </c>
      <c r="M822" s="10">
        <f t="shared" si="155"/>
        <v>-3.9810340085756195</v>
      </c>
      <c r="N822" s="10">
        <f t="shared" si="153"/>
        <v>194.68091868770517</v>
      </c>
      <c r="O822" s="13">
        <f t="shared" si="156"/>
        <v>-0.388133126640696</v>
      </c>
      <c r="P822" s="13">
        <f t="shared" si="157"/>
        <v>7.589352250398217</v>
      </c>
      <c r="Q822" s="13">
        <f t="shared" si="158"/>
        <v>2.0359161810979702</v>
      </c>
      <c r="R822" s="13">
        <f t="shared" si="151"/>
        <v>9.625268431496186</v>
      </c>
      <c r="S822" s="13">
        <f t="shared" si="152"/>
        <v>0</v>
      </c>
    </row>
    <row r="823" spans="9:19" ht="12.75">
      <c r="I823" s="2">
        <f t="shared" si="150"/>
        <v>11460</v>
      </c>
      <c r="J823" s="13">
        <f t="shared" si="149"/>
        <v>-6.240061132877127</v>
      </c>
      <c r="K823" s="10">
        <f>MAX(D$8,K822+J822*I$44/VLOOKUP(K822,E$47:G$254,3,TRUE))</f>
        <v>229.4706471118913</v>
      </c>
      <c r="L823" s="13">
        <f t="shared" si="154"/>
        <v>15.875788452812621</v>
      </c>
      <c r="M823" s="10">
        <f t="shared" si="155"/>
        <v>-3.9629212246067347</v>
      </c>
      <c r="N823" s="10">
        <f t="shared" si="153"/>
        <v>194.54391251570354</v>
      </c>
      <c r="O823" s="13">
        <f t="shared" si="156"/>
        <v>-0.38863218908034014</v>
      </c>
      <c r="P823" s="13">
        <f t="shared" si="157"/>
        <v>7.596788075939478</v>
      </c>
      <c r="Q823" s="13">
        <f t="shared" si="158"/>
        <v>2.0389392439960163</v>
      </c>
      <c r="R823" s="13">
        <f t="shared" si="151"/>
        <v>9.635727319935494</v>
      </c>
      <c r="S823" s="13">
        <f t="shared" si="152"/>
        <v>0</v>
      </c>
    </row>
    <row r="824" spans="9:19" ht="12.75">
      <c r="I824" s="2">
        <f t="shared" si="150"/>
        <v>11475</v>
      </c>
      <c r="J824" s="13">
        <f t="shared" si="149"/>
        <v>-6.247374065786941</v>
      </c>
      <c r="K824" s="10">
        <f>MAX(D$8,K823+J823*I$44/VLOOKUP(K823,E$47:G$254,3,TRUE))</f>
        <v>229.3733697467533</v>
      </c>
      <c r="L824" s="13">
        <f t="shared" si="154"/>
        <v>15.893563662116746</v>
      </c>
      <c r="M824" s="10">
        <f t="shared" si="155"/>
        <v>-3.94514601530261</v>
      </c>
      <c r="N824" s="10">
        <f t="shared" si="153"/>
        <v>194.40752969009645</v>
      </c>
      <c r="O824" s="13">
        <f t="shared" si="156"/>
        <v>-0.3891094605520493</v>
      </c>
      <c r="P824" s="13">
        <f t="shared" si="157"/>
        <v>7.604223576872247</v>
      </c>
      <c r="Q824" s="13">
        <f t="shared" si="158"/>
        <v>2.0419660194575577</v>
      </c>
      <c r="R824" s="13">
        <f t="shared" si="151"/>
        <v>9.646189596329805</v>
      </c>
      <c r="S824" s="13">
        <f t="shared" si="152"/>
        <v>0</v>
      </c>
    </row>
    <row r="825" spans="9:19" ht="12.75">
      <c r="I825" s="2">
        <f t="shared" si="150"/>
        <v>11490</v>
      </c>
      <c r="J825" s="13">
        <f t="shared" si="149"/>
        <v>-6.254354330507892</v>
      </c>
      <c r="K825" s="10">
        <f>MAX(D$8,K824+J824*I$44/VLOOKUP(K824,E$47:G$254,3,TRUE))</f>
        <v>229.27597837907112</v>
      </c>
      <c r="L825" s="13">
        <f t="shared" si="154"/>
        <v>15.911008993511304</v>
      </c>
      <c r="M825" s="10">
        <f t="shared" si="155"/>
        <v>-3.9277006839080517</v>
      </c>
      <c r="N825" s="10">
        <f t="shared" si="153"/>
        <v>194.27175859334625</v>
      </c>
      <c r="O825" s="13">
        <f t="shared" si="156"/>
        <v>-0.38956547072871217</v>
      </c>
      <c r="P825" s="13">
        <f t="shared" si="157"/>
        <v>7.611658320906583</v>
      </c>
      <c r="Q825" s="13">
        <f t="shared" si="158"/>
        <v>2.0449963420968293</v>
      </c>
      <c r="R825" s="13">
        <f t="shared" si="151"/>
        <v>9.656654663003412</v>
      </c>
      <c r="S825" s="13">
        <f t="shared" si="152"/>
        <v>0</v>
      </c>
    </row>
    <row r="826" spans="9:19" ht="12.75">
      <c r="I826" s="2">
        <f t="shared" si="150"/>
        <v>11505</v>
      </c>
      <c r="J826" s="13">
        <f t="shared" si="149"/>
        <v>-6.261010026339017</v>
      </c>
      <c r="K826" s="10">
        <f>MAX(D$8,K825+J825*I$44/VLOOKUP(K825,E$47:G$254,3,TRUE))</f>
        <v>229.17847819486525</v>
      </c>
      <c r="L826" s="13">
        <f t="shared" si="154"/>
        <v>15.928131964576497</v>
      </c>
      <c r="M826" s="10">
        <f t="shared" si="155"/>
        <v>-3.9105777128428585</v>
      </c>
      <c r="N826" s="10">
        <f t="shared" si="153"/>
        <v>194.13658787279695</v>
      </c>
      <c r="O826" s="13">
        <f t="shared" si="156"/>
        <v>-0.390000736823481</v>
      </c>
      <c r="P826" s="13">
        <f t="shared" si="157"/>
        <v>7.6190918876861575</v>
      </c>
      <c r="Q826" s="13">
        <f t="shared" si="158"/>
        <v>2.0480300505513234</v>
      </c>
      <c r="R826" s="13">
        <f t="shared" si="151"/>
        <v>9.66712193823748</v>
      </c>
      <c r="S826" s="13">
        <f t="shared" si="152"/>
        <v>0</v>
      </c>
    </row>
    <row r="827" spans="9:19" ht="12.75">
      <c r="I827" s="2">
        <f t="shared" si="150"/>
        <v>11520</v>
      </c>
      <c r="J827" s="13">
        <f aca="true" t="shared" si="159" ref="J827:J890">(D$7-K827)*(1/D$13+1/D$14)+D$16*(D$19*D$21*D$17+D$20*D$22*D$18)*(D$7^4-K827^4)-(K827-N827)/D$12</f>
        <v>-6.267349062020509</v>
      </c>
      <c r="K827" s="10">
        <f>MAX(D$8,K826+J826*I$44/VLOOKUP(K826,E$47:G$254,3,TRUE))</f>
        <v>229.08087425389485</v>
      </c>
      <c r="L827" s="13">
        <f t="shared" si="154"/>
        <v>15.94493991790313</v>
      </c>
      <c r="M827" s="10">
        <f t="shared" si="155"/>
        <v>-3.8937697595162266</v>
      </c>
      <c r="N827" s="10">
        <f t="shared" si="153"/>
        <v>194.00200643450796</v>
      </c>
      <c r="O827" s="13">
        <f t="shared" si="156"/>
        <v>-0.3904157638816059</v>
      </c>
      <c r="P827" s="13">
        <f t="shared" si="157"/>
        <v>7.62652386849548</v>
      </c>
      <c r="Q827" s="13">
        <f t="shared" si="158"/>
        <v>2.0510669873871414</v>
      </c>
      <c r="R827" s="13">
        <f t="shared" si="151"/>
        <v>9.67759085588262</v>
      </c>
      <c r="S827" s="13">
        <f t="shared" si="152"/>
        <v>0</v>
      </c>
    </row>
    <row r="828" spans="9:19" ht="12.75">
      <c r="I828" s="2">
        <f aca="true" t="shared" si="160" ref="I828:I891">I827+I$44</f>
        <v>11535</v>
      </c>
      <c r="J828" s="13">
        <f t="shared" si="159"/>
        <v>-6.273379160199639</v>
      </c>
      <c r="K828" s="10">
        <f>MAX(D$8,K827+J827*I$44/VLOOKUP(K827,E$47:G$254,3,TRUE))</f>
        <v>228.9831714926284</v>
      </c>
      <c r="L828" s="13">
        <f t="shared" si="154"/>
        <v>15.96144002518023</v>
      </c>
      <c r="M828" s="10">
        <f t="shared" si="155"/>
        <v>-4.038559974819769</v>
      </c>
      <c r="N828" s="10">
        <f t="shared" si="153"/>
        <v>193.8680034372319</v>
      </c>
      <c r="O828" s="13">
        <f t="shared" si="156"/>
        <v>-0.3908110450657887</v>
      </c>
      <c r="P828" s="13">
        <f t="shared" si="157"/>
        <v>7.63395386597403</v>
      </c>
      <c r="Q828" s="13">
        <f t="shared" si="158"/>
        <v>2.0541069990065615</v>
      </c>
      <c r="R828" s="13">
        <f aca="true" t="shared" si="161" ref="R828:R891">(D$7-K828)*(1/D$13+1/D$14)+D$16*(D$19*D$21*D$17+D$20*D$22*D$18)*(D$7^4-K828^4)</f>
        <v>9.688060864980592</v>
      </c>
      <c r="S828" s="13">
        <f aca="true" t="shared" si="162" ref="S828:S891">IF(K828=D$8,-J828,0)</f>
        <v>0</v>
      </c>
    </row>
    <row r="829" spans="9:19" ht="12.75">
      <c r="I829" s="2">
        <f t="shared" si="160"/>
        <v>11550</v>
      </c>
      <c r="J829" s="13">
        <f t="shared" si="159"/>
        <v>-6.281630935129723</v>
      </c>
      <c r="K829" s="10">
        <f>MAX(D$8,K828+J828*I$44/VLOOKUP(K828,E$47:G$254,3,TRUE))</f>
        <v>228.8853747271447</v>
      </c>
      <c r="L829" s="13">
        <f t="shared" si="154"/>
        <v>15.980162364524567</v>
      </c>
      <c r="M829" s="10">
        <f t="shared" si="155"/>
        <v>-4.019837635475433</v>
      </c>
      <c r="N829" s="10">
        <f t="shared" si="153"/>
        <v>193.72901752519064</v>
      </c>
      <c r="O829" s="13">
        <f t="shared" si="156"/>
        <v>-0.3911870619348292</v>
      </c>
      <c r="P829" s="13">
        <f t="shared" si="157"/>
        <v>7.641381493837069</v>
      </c>
      <c r="Q829" s="13">
        <f t="shared" si="158"/>
        <v>2.057149935557775</v>
      </c>
      <c r="R829" s="13">
        <f t="shared" si="161"/>
        <v>9.698531429394844</v>
      </c>
      <c r="S829" s="13">
        <f t="shared" si="162"/>
        <v>0</v>
      </c>
    </row>
    <row r="830" spans="9:19" ht="12.75">
      <c r="I830" s="2">
        <f t="shared" si="160"/>
        <v>11565</v>
      </c>
      <c r="J830" s="13">
        <f t="shared" si="159"/>
        <v>-6.289527124496802</v>
      </c>
      <c r="K830" s="10">
        <f>MAX(D$8,K829+J829*I$44/VLOOKUP(K829,E$47:G$254,3,TRUE))</f>
        <v>228.78744932335027</v>
      </c>
      <c r="L830" s="13">
        <f t="shared" si="154"/>
        <v>15.998533357331153</v>
      </c>
      <c r="M830" s="10">
        <f t="shared" si="155"/>
        <v>-4.001466642668847</v>
      </c>
      <c r="N830" s="10">
        <f t="shared" si="153"/>
        <v>193.59067593722173</v>
      </c>
      <c r="O830" s="13">
        <f t="shared" si="156"/>
        <v>-0.39170161517768065</v>
      </c>
      <c r="P830" s="13">
        <f t="shared" si="157"/>
        <v>7.648809358157225</v>
      </c>
      <c r="Q830" s="13">
        <f t="shared" si="158"/>
        <v>2.0601968746771275</v>
      </c>
      <c r="R830" s="13">
        <f t="shared" si="161"/>
        <v>9.709006232834351</v>
      </c>
      <c r="S830" s="13">
        <f t="shared" si="162"/>
        <v>0</v>
      </c>
    </row>
    <row r="831" spans="9:19" ht="12.75">
      <c r="I831" s="2">
        <f t="shared" si="160"/>
        <v>11580</v>
      </c>
      <c r="J831" s="13">
        <f t="shared" si="159"/>
        <v>-6.29707636566598</v>
      </c>
      <c r="K831" s="10">
        <f>MAX(D$8,K830+J830*I$44/VLOOKUP(K830,E$47:G$254,3,TRUE))</f>
        <v>228.68940082452843</v>
      </c>
      <c r="L831" s="13">
        <f t="shared" si="154"/>
        <v>16.016561019407334</v>
      </c>
      <c r="M831" s="10">
        <f t="shared" si="155"/>
        <v>-3.983438980592666</v>
      </c>
      <c r="N831" s="10">
        <f t="shared" si="153"/>
        <v>193.4529665818323</v>
      </c>
      <c r="O831" s="13">
        <f t="shared" si="156"/>
        <v>-0.3921939952873572</v>
      </c>
      <c r="P831" s="13">
        <f t="shared" si="157"/>
        <v>7.65623700985544</v>
      </c>
      <c r="Q831" s="13">
        <f t="shared" si="158"/>
        <v>2.063247643885914</v>
      </c>
      <c r="R831" s="13">
        <f t="shared" si="161"/>
        <v>9.719484653741354</v>
      </c>
      <c r="S831" s="13">
        <f t="shared" si="162"/>
        <v>0</v>
      </c>
    </row>
    <row r="832" spans="9:19" ht="12.75">
      <c r="I832" s="2">
        <f t="shared" si="160"/>
        <v>11595</v>
      </c>
      <c r="J832" s="13">
        <f t="shared" si="159"/>
        <v>-6.304287092863602</v>
      </c>
      <c r="K832" s="10">
        <f>MAX(D$8,K831+J831*I$44/VLOOKUP(K831,E$47:G$254,3,TRUE))</f>
        <v>228.59123463931311</v>
      </c>
      <c r="L832" s="13">
        <f t="shared" si="154"/>
        <v>16.03425317996446</v>
      </c>
      <c r="M832" s="10">
        <f t="shared" si="155"/>
        <v>-3.965746820035541</v>
      </c>
      <c r="N832" s="10">
        <f t="shared" si="153"/>
        <v>193.3158776433913</v>
      </c>
      <c r="O832" s="13">
        <f t="shared" si="156"/>
        <v>-0.392664740861278</v>
      </c>
      <c r="P832" s="13">
        <f t="shared" si="157"/>
        <v>7.663664012205825</v>
      </c>
      <c r="Q832" s="13">
        <f t="shared" si="158"/>
        <v>2.0663020748950323</v>
      </c>
      <c r="R832" s="13">
        <f t="shared" si="161"/>
        <v>9.729966087100857</v>
      </c>
      <c r="S832" s="13">
        <f t="shared" si="162"/>
        <v>0</v>
      </c>
    </row>
    <row r="833" spans="9:19" ht="12.75">
      <c r="I833" s="2">
        <f t="shared" si="160"/>
        <v>11610</v>
      </c>
      <c r="J833" s="13">
        <f t="shared" si="159"/>
        <v>-6.311167541936822</v>
      </c>
      <c r="K833" s="10">
        <f>MAX(D$8,K832+J832*I$44/VLOOKUP(K832,E$47:G$254,3,TRUE))</f>
        <v>228.4929560448557</v>
      </c>
      <c r="L833" s="13">
        <f t="shared" si="154"/>
        <v>16.051617485976312</v>
      </c>
      <c r="M833" s="10">
        <f t="shared" si="155"/>
        <v>-3.948382514023688</v>
      </c>
      <c r="N833" s="10">
        <f t="shared" si="153"/>
        <v>193.1793975757078</v>
      </c>
      <c r="O833" s="13">
        <f t="shared" si="156"/>
        <v>-0.3931143778296473</v>
      </c>
      <c r="P833" s="13">
        <f t="shared" si="157"/>
        <v>7.671089940533044</v>
      </c>
      <c r="Q833" s="13">
        <f t="shared" si="158"/>
        <v>2.069360003506446</v>
      </c>
      <c r="R833" s="13">
        <f t="shared" si="161"/>
        <v>9.74044994403949</v>
      </c>
      <c r="S833" s="13">
        <f t="shared" si="162"/>
        <v>0</v>
      </c>
    </row>
    <row r="834" spans="9:19" ht="12.75">
      <c r="I834" s="2">
        <f t="shared" si="160"/>
        <v>11625</v>
      </c>
      <c r="J834" s="13">
        <f t="shared" si="159"/>
        <v>-6.317725755001852</v>
      </c>
      <c r="K834" s="10">
        <f>MAX(D$8,K833+J833*I$44/VLOOKUP(K833,E$47:G$254,3,TRUE))</f>
        <v>228.3945701899176</v>
      </c>
      <c r="L834" s="13">
        <f t="shared" si="154"/>
        <v>16.06866140643558</v>
      </c>
      <c r="M834" s="10">
        <f t="shared" si="155"/>
        <v>-3.931338593564419</v>
      </c>
      <c r="N834" s="10">
        <f t="shared" si="153"/>
        <v>193.04351509575932</v>
      </c>
      <c r="O834" s="13">
        <f t="shared" si="156"/>
        <v>-0.3935434197524046</v>
      </c>
      <c r="P834" s="13">
        <f t="shared" si="157"/>
        <v>7.678514381916768</v>
      </c>
      <c r="Q834" s="13">
        <f t="shared" si="158"/>
        <v>2.0724212695169606</v>
      </c>
      <c r="R834" s="13">
        <f t="shared" si="161"/>
        <v>9.750935651433728</v>
      </c>
      <c r="S834" s="13">
        <f t="shared" si="162"/>
        <v>0</v>
      </c>
    </row>
    <row r="835" spans="9:19" ht="12.75">
      <c r="I835" s="2">
        <f t="shared" si="160"/>
        <v>11640</v>
      </c>
      <c r="J835" s="13">
        <f t="shared" si="159"/>
        <v>-6.323969584983423</v>
      </c>
      <c r="K835" s="10">
        <f>MAX(D$8,K834+J834*I$44/VLOOKUP(K834,E$47:G$254,3,TRUE))</f>
        <v>228.29608209789023</v>
      </c>
      <c r="L835" s="13">
        <f t="shared" si="154"/>
        <v>16.08539223651073</v>
      </c>
      <c r="M835" s="10">
        <f t="shared" si="155"/>
        <v>-3.9771077634892684</v>
      </c>
      <c r="N835" s="10">
        <f t="shared" si="153"/>
        <v>192.90821917756662</v>
      </c>
      <c r="O835" s="13">
        <f t="shared" si="156"/>
        <v>-0.393952368109467</v>
      </c>
      <c r="P835" s="13">
        <f t="shared" si="157"/>
        <v>7.685936934903052</v>
      </c>
      <c r="Q835" s="13">
        <f t="shared" si="158"/>
        <v>2.075485716624256</v>
      </c>
      <c r="R835" s="13">
        <f t="shared" si="161"/>
        <v>9.761422651527308</v>
      </c>
      <c r="S835" s="13">
        <f t="shared" si="162"/>
        <v>0</v>
      </c>
    </row>
    <row r="836" spans="9:19" ht="12.75">
      <c r="I836" s="2">
        <f t="shared" si="160"/>
        <v>11655</v>
      </c>
      <c r="J836" s="13">
        <f t="shared" si="159"/>
        <v>-6.330884390966482</v>
      </c>
      <c r="K836" s="10">
        <f>MAX(D$8,K835+J835*I$44/VLOOKUP(K835,E$47:G$254,3,TRUE))</f>
        <v>228.1974966697445</v>
      </c>
      <c r="L836" s="13">
        <f t="shared" si="154"/>
        <v>16.10279479252407</v>
      </c>
      <c r="M836" s="10">
        <f t="shared" si="155"/>
        <v>-3.959705207475931</v>
      </c>
      <c r="N836" s="10">
        <f t="shared" si="153"/>
        <v>192.77134812619155</v>
      </c>
      <c r="O836" s="13">
        <f t="shared" si="156"/>
        <v>-0.3943417125829001</v>
      </c>
      <c r="P836" s="13">
        <f t="shared" si="157"/>
        <v>7.693357209222474</v>
      </c>
      <c r="Q836" s="13">
        <f t="shared" si="158"/>
        <v>2.078553192335113</v>
      </c>
      <c r="R836" s="13">
        <f t="shared" si="161"/>
        <v>9.771910401557587</v>
      </c>
      <c r="S836" s="13">
        <f t="shared" si="162"/>
        <v>0</v>
      </c>
    </row>
    <row r="837" spans="9:19" ht="12.75">
      <c r="I837" s="2">
        <f t="shared" si="160"/>
        <v>11670</v>
      </c>
      <c r="J837" s="13">
        <f t="shared" si="159"/>
        <v>-6.337476128609719</v>
      </c>
      <c r="K837" s="10">
        <f>MAX(D$8,K836+J836*I$44/VLOOKUP(K836,E$47:G$254,3,TRUE))</f>
        <v>228.0988034455224</v>
      </c>
      <c r="L837" s="13">
        <f t="shared" si="154"/>
        <v>16.11987612118537</v>
      </c>
      <c r="M837" s="10">
        <f t="shared" si="155"/>
        <v>-3.9426238788146293</v>
      </c>
      <c r="N837" s="10">
        <f t="shared" si="153"/>
        <v>192.63507597891459</v>
      </c>
      <c r="O837" s="13">
        <f t="shared" si="156"/>
        <v>-0.3947728968884121</v>
      </c>
      <c r="P837" s="13">
        <f t="shared" si="157"/>
        <v>7.700775970465575</v>
      </c>
      <c r="Q837" s="13">
        <f t="shared" si="158"/>
        <v>2.0816240221100775</v>
      </c>
      <c r="R837" s="13">
        <f t="shared" si="161"/>
        <v>9.782399992575652</v>
      </c>
      <c r="S837" s="13">
        <f t="shared" si="162"/>
        <v>0</v>
      </c>
    </row>
    <row r="838" spans="9:19" ht="12.75">
      <c r="I838" s="2">
        <f t="shared" si="160"/>
        <v>11685</v>
      </c>
      <c r="J838" s="13">
        <f t="shared" si="159"/>
        <v>-6.343752669917643</v>
      </c>
      <c r="K838" s="10">
        <f>MAX(D$8,K837+J837*I$44/VLOOKUP(K837,E$47:G$254,3,TRUE))</f>
        <v>228.00000746159074</v>
      </c>
      <c r="L838" s="13">
        <f t="shared" si="154"/>
        <v>16.13664353672932</v>
      </c>
      <c r="M838" s="10">
        <f t="shared" si="155"/>
        <v>-3.92585646327068</v>
      </c>
      <c r="N838" s="10">
        <f t="shared" si="153"/>
        <v>192.49939168078623</v>
      </c>
      <c r="O838" s="13">
        <f t="shared" si="156"/>
        <v>-0.39518393572666355</v>
      </c>
      <c r="P838" s="13">
        <f t="shared" si="157"/>
        <v>7.708192817568577</v>
      </c>
      <c r="Q838" s="13">
        <f t="shared" si="158"/>
        <v>2.0846980492431</v>
      </c>
      <c r="R838" s="13">
        <f t="shared" si="161"/>
        <v>9.792890866811677</v>
      </c>
      <c r="S838" s="13">
        <f t="shared" si="162"/>
        <v>0</v>
      </c>
    </row>
    <row r="839" spans="9:19" ht="12.75">
      <c r="I839" s="2">
        <f t="shared" si="160"/>
        <v>11700</v>
      </c>
      <c r="J839" s="13">
        <f t="shared" si="159"/>
        <v>-6.349721701701217</v>
      </c>
      <c r="K839" s="10">
        <f>MAX(D$8,K838+J838*I$44/VLOOKUP(K838,E$47:G$254,3,TRUE))</f>
        <v>227.90111363159835</v>
      </c>
      <c r="L839" s="13">
        <f t="shared" si="154"/>
        <v>16.15310418319272</v>
      </c>
      <c r="M839" s="10">
        <f t="shared" si="155"/>
        <v>-3.9093958168072795</v>
      </c>
      <c r="N839" s="10">
        <f t="shared" si="153"/>
        <v>192.36428442857436</v>
      </c>
      <c r="O839" s="13">
        <f t="shared" si="156"/>
        <v>-0.3955753199695664</v>
      </c>
      <c r="P839" s="13">
        <f t="shared" si="157"/>
        <v>7.715607360645014</v>
      </c>
      <c r="Q839" s="13">
        <f t="shared" si="158"/>
        <v>2.0877751208464908</v>
      </c>
      <c r="R839" s="13">
        <f t="shared" si="161"/>
        <v>9.803382481491504</v>
      </c>
      <c r="S839" s="13">
        <f t="shared" si="162"/>
        <v>0</v>
      </c>
    </row>
    <row r="840" spans="9:19" ht="12.75">
      <c r="I840" s="2">
        <f t="shared" si="160"/>
        <v>11715</v>
      </c>
      <c r="J840" s="13">
        <f t="shared" si="159"/>
        <v>-6.355390729917428</v>
      </c>
      <c r="K840" s="10">
        <f>MAX(D$8,K839+J839*I$44/VLOOKUP(K839,E$47:G$254,3,TRUE))</f>
        <v>227.80212674936305</v>
      </c>
      <c r="L840" s="13">
        <f t="shared" si="154"/>
        <v>16.169265038389163</v>
      </c>
      <c r="M840" s="10">
        <f t="shared" si="155"/>
        <v>-3.893234961610837</v>
      </c>
      <c r="N840" s="10">
        <f t="shared" si="153"/>
        <v>192.2297436649069</v>
      </c>
      <c r="O840" s="13">
        <f t="shared" si="156"/>
        <v>-0.39594752894117846</v>
      </c>
      <c r="P840" s="13">
        <f t="shared" si="157"/>
        <v>7.723019220710647</v>
      </c>
      <c r="Q840" s="13">
        <f t="shared" si="158"/>
        <v>2.090855087761088</v>
      </c>
      <c r="R840" s="13">
        <f t="shared" si="161"/>
        <v>9.813874308471735</v>
      </c>
      <c r="S840" s="13">
        <f t="shared" si="162"/>
        <v>0</v>
      </c>
    </row>
    <row r="841" spans="9:19" ht="12.75">
      <c r="I841" s="2">
        <f t="shared" si="160"/>
        <v>11730</v>
      </c>
      <c r="J841" s="13">
        <f t="shared" si="159"/>
        <v>-6.3607670839074775</v>
      </c>
      <c r="K841" s="10">
        <f>MAX(D$8,K840+J840*I$44/VLOOKUP(K840,E$47:G$254,3,TRUE))</f>
        <v>227.70305149169104</v>
      </c>
      <c r="L841" s="13">
        <f t="shared" si="154"/>
        <v>16.18513291779085</v>
      </c>
      <c r="M841" s="10">
        <f t="shared" si="155"/>
        <v>-3.877367082209151</v>
      </c>
      <c r="N841" s="10">
        <f t="shared" si="153"/>
        <v>192.09575907255117</v>
      </c>
      <c r="O841" s="13">
        <f t="shared" si="156"/>
        <v>-0.39630103068805056</v>
      </c>
      <c r="P841" s="13">
        <f t="shared" si="157"/>
        <v>7.730428029414835</v>
      </c>
      <c r="Q841" s="13">
        <f t="shared" si="158"/>
        <v>2.093937804468537</v>
      </c>
      <c r="R841" s="13">
        <f t="shared" si="161"/>
        <v>9.824365833883371</v>
      </c>
      <c r="S841" s="13">
        <f t="shared" si="162"/>
        <v>0</v>
      </c>
    </row>
    <row r="842" spans="9:19" ht="12.75">
      <c r="I842" s="2">
        <f t="shared" si="160"/>
        <v>11745</v>
      </c>
      <c r="J842" s="13">
        <f t="shared" si="159"/>
        <v>-6.365857920535651</v>
      </c>
      <c r="K842" s="10">
        <f>MAX(D$8,K841+J841*I$44/VLOOKUP(K841,E$47:G$254,3,TRUE))</f>
        <v>227.60389242113015</v>
      </c>
      <c r="L842" s="13">
        <f t="shared" si="154"/>
        <v>16.200714478319533</v>
      </c>
      <c r="M842" s="10">
        <f t="shared" si="155"/>
        <v>-3.924285521680467</v>
      </c>
      <c r="N842" s="10">
        <f t="shared" si="153"/>
        <v>191.96232056882718</v>
      </c>
      <c r="O842" s="13">
        <f t="shared" si="156"/>
        <v>-0.3966362822435485</v>
      </c>
      <c r="P842" s="13">
        <f t="shared" si="157"/>
        <v>7.737833428778263</v>
      </c>
      <c r="Q842" s="13">
        <f t="shared" si="158"/>
        <v>2.0970231290056187</v>
      </c>
      <c r="R842" s="13">
        <f t="shared" si="161"/>
        <v>9.834856557783882</v>
      </c>
      <c r="S842" s="13">
        <f t="shared" si="162"/>
        <v>0</v>
      </c>
    </row>
    <row r="843" spans="9:19" ht="12.75">
      <c r="I843" s="2">
        <f t="shared" si="160"/>
        <v>11760</v>
      </c>
      <c r="J843" s="13">
        <f t="shared" si="159"/>
        <v>-6.371647919149819</v>
      </c>
      <c r="K843" s="10">
        <f>MAX(D$8,K842+J842*I$44/VLOOKUP(K842,E$47:G$254,3,TRUE))</f>
        <v>227.5046539886587</v>
      </c>
      <c r="L843" s="13">
        <f t="shared" si="154"/>
        <v>16.21699391296723</v>
      </c>
      <c r="M843" s="10">
        <f t="shared" si="155"/>
        <v>-3.9080060870327706</v>
      </c>
      <c r="N843" s="10">
        <f t="shared" si="153"/>
        <v>191.8272673801308</v>
      </c>
      <c r="O843" s="13">
        <f t="shared" si="156"/>
        <v>-0.39695372988580857</v>
      </c>
      <c r="P843" s="13">
        <f t="shared" si="157"/>
        <v>7.745235070936821</v>
      </c>
      <c r="Q843" s="13">
        <f t="shared" si="158"/>
        <v>2.100110922880589</v>
      </c>
      <c r="R843" s="13">
        <f t="shared" si="161"/>
        <v>9.84534599381741</v>
      </c>
      <c r="S843" s="13">
        <f t="shared" si="162"/>
        <v>0</v>
      </c>
    </row>
    <row r="844" spans="9:19" ht="12.75">
      <c r="I844" s="2">
        <f t="shared" si="160"/>
        <v>11775</v>
      </c>
      <c r="J844" s="13">
        <f t="shared" si="159"/>
        <v>-6.37714238202391</v>
      </c>
      <c r="K844" s="10">
        <f>MAX(D$8,K843+J843*I$44/VLOOKUP(K843,E$47:G$254,3,TRUE))</f>
        <v>227.40532529492262</v>
      </c>
      <c r="L844" s="13">
        <f t="shared" si="154"/>
        <v>16.23297765968082</v>
      </c>
      <c r="M844" s="10">
        <f t="shared" si="155"/>
        <v>-3.89202234031918</v>
      </c>
      <c r="N844" s="10">
        <f t="shared" si="153"/>
        <v>191.6927744436248</v>
      </c>
      <c r="O844" s="13">
        <f t="shared" si="156"/>
        <v>-0.3973147749443342</v>
      </c>
      <c r="P844" s="13">
        <f t="shared" si="157"/>
        <v>7.752633752431152</v>
      </c>
      <c r="Q844" s="13">
        <f t="shared" si="158"/>
        <v>2.103201525225758</v>
      </c>
      <c r="R844" s="13">
        <f t="shared" si="161"/>
        <v>9.85583527765691</v>
      </c>
      <c r="S844" s="13">
        <f t="shared" si="162"/>
        <v>0</v>
      </c>
    </row>
    <row r="845" spans="9:19" ht="12.75">
      <c r="I845" s="2">
        <f t="shared" si="160"/>
        <v>11790</v>
      </c>
      <c r="J845" s="13">
        <f t="shared" si="159"/>
        <v>-6.382348532590406</v>
      </c>
      <c r="K845" s="10">
        <f>MAX(D$8,K844+J844*I$44/VLOOKUP(K844,E$47:G$254,3,TRUE))</f>
        <v>227.30591094707836</v>
      </c>
      <c r="L845" s="13">
        <f t="shared" si="154"/>
        <v>16.248672438084835</v>
      </c>
      <c r="M845" s="10">
        <f t="shared" si="155"/>
        <v>-3.876327561915165</v>
      </c>
      <c r="N845" s="10">
        <f t="shared" si="153"/>
        <v>191.55883158329172</v>
      </c>
      <c r="O845" s="13">
        <f t="shared" si="156"/>
        <v>-0.39765739137703804</v>
      </c>
      <c r="P845" s="13">
        <f t="shared" si="157"/>
        <v>7.760029112804516</v>
      </c>
      <c r="Q845" s="13">
        <f t="shared" si="158"/>
        <v>2.106294792689913</v>
      </c>
      <c r="R845" s="13">
        <f t="shared" si="161"/>
        <v>9.86632390549443</v>
      </c>
      <c r="S845" s="13">
        <f t="shared" si="162"/>
        <v>0</v>
      </c>
    </row>
    <row r="846" spans="9:19" ht="12.75">
      <c r="I846" s="2">
        <f t="shared" si="160"/>
        <v>11805</v>
      </c>
      <c r="J846" s="13">
        <f t="shared" si="159"/>
        <v>-6.387273424300389</v>
      </c>
      <c r="K846" s="10">
        <f>MAX(D$8,K845+J845*I$44/VLOOKUP(K845,E$47:G$254,3,TRUE))</f>
        <v>227.2064154396751</v>
      </c>
      <c r="L846" s="13">
        <f t="shared" si="154"/>
        <v>16.264084811503274</v>
      </c>
      <c r="M846" s="10">
        <f t="shared" si="155"/>
        <v>-3.860915188496726</v>
      </c>
      <c r="N846" s="10">
        <f t="shared" si="153"/>
        <v>191.4254288543679</v>
      </c>
      <c r="O846" s="13">
        <f t="shared" si="156"/>
        <v>-0.3979820296129901</v>
      </c>
      <c r="P846" s="13">
        <f t="shared" si="157"/>
        <v>7.767420801777277</v>
      </c>
      <c r="Q846" s="13">
        <f t="shared" si="158"/>
        <v>2.109390585425608</v>
      </c>
      <c r="R846" s="13">
        <f t="shared" si="161"/>
        <v>9.876811387202885</v>
      </c>
      <c r="S846" s="13">
        <f t="shared" si="162"/>
        <v>0</v>
      </c>
    </row>
    <row r="847" spans="9:19" ht="12.75">
      <c r="I847" s="2">
        <f t="shared" si="160"/>
        <v>11820</v>
      </c>
      <c r="J847" s="13">
        <f t="shared" si="159"/>
        <v>-6.391923944606868</v>
      </c>
      <c r="K847" s="10">
        <f>MAX(D$8,K846+J846*I$44/VLOOKUP(K846,E$47:G$254,3,TRUE))</f>
        <v>227.1068431573046</v>
      </c>
      <c r="L847" s="13">
        <f t="shared" si="154"/>
        <v>16.27922119060899</v>
      </c>
      <c r="M847" s="10">
        <f t="shared" si="155"/>
        <v>-3.8457788093910104</v>
      </c>
      <c r="N847" s="10">
        <f t="shared" si="153"/>
        <v>191.29255653796483</v>
      </c>
      <c r="O847" s="13">
        <f t="shared" si="156"/>
        <v>-0.39828912948200923</v>
      </c>
      <c r="P847" s="13">
        <f t="shared" si="157"/>
        <v>7.774808478995412</v>
      </c>
      <c r="Q847" s="13">
        <f t="shared" si="158"/>
        <v>2.1124887670067096</v>
      </c>
      <c r="R847" s="13">
        <f t="shared" si="161"/>
        <v>9.887297246002122</v>
      </c>
      <c r="S847" s="13">
        <f t="shared" si="162"/>
        <v>0</v>
      </c>
    </row>
    <row r="848" spans="9:19" ht="12.75">
      <c r="I848" s="2">
        <f t="shared" si="160"/>
        <v>11835</v>
      </c>
      <c r="J848" s="13">
        <f t="shared" si="159"/>
        <v>-6.3963068188551535</v>
      </c>
      <c r="K848" s="10">
        <f>MAX(D$8,K847+J847*I$44/VLOOKUP(K847,E$47:G$254,3,TRUE))</f>
        <v>227.00719837718893</v>
      </c>
      <c r="L848" s="13">
        <f t="shared" si="154"/>
        <v>16.294087836987977</v>
      </c>
      <c r="M848" s="10">
        <f t="shared" si="155"/>
        <v>-3.830912163012023</v>
      </c>
      <c r="N848" s="10">
        <f t="shared" si="153"/>
        <v>191.16020513581537</v>
      </c>
      <c r="O848" s="13">
        <f t="shared" si="156"/>
        <v>-0.3985791204627276</v>
      </c>
      <c r="P848" s="13">
        <f t="shared" si="157"/>
        <v>7.782191813784941</v>
      </c>
      <c r="Q848" s="13">
        <f t="shared" si="158"/>
        <v>2.115589204347883</v>
      </c>
      <c r="R848" s="13">
        <f t="shared" si="161"/>
        <v>9.897781018132823</v>
      </c>
      <c r="S848" s="13">
        <f t="shared" si="162"/>
        <v>0</v>
      </c>
    </row>
    <row r="849" spans="9:19" ht="12.75">
      <c r="I849" s="2">
        <f t="shared" si="160"/>
        <v>11850</v>
      </c>
      <c r="J849" s="13">
        <f t="shared" si="159"/>
        <v>-6.400428614082058</v>
      </c>
      <c r="K849" s="10">
        <f>MAX(D$8,K848+J848*I$44/VLOOKUP(K848,E$47:G$254,3,TRUE))</f>
        <v>226.9074852717076</v>
      </c>
      <c r="L849" s="13">
        <f t="shared" si="154"/>
        <v>16.308690866620193</v>
      </c>
      <c r="M849" s="10">
        <f t="shared" si="155"/>
        <v>-3.816309133379807</v>
      </c>
      <c r="N849" s="10">
        <f t="shared" si="153"/>
        <v>191.02836536514317</v>
      </c>
      <c r="O849" s="13">
        <f t="shared" si="156"/>
        <v>-0.39885242192531223</v>
      </c>
      <c r="P849" s="13">
        <f t="shared" si="157"/>
        <v>7.789570484912178</v>
      </c>
      <c r="Q849" s="13">
        <f t="shared" si="158"/>
        <v>2.118691767625957</v>
      </c>
      <c r="R849" s="13">
        <f t="shared" si="161"/>
        <v>9.908262252538135</v>
      </c>
      <c r="S849" s="13">
        <f t="shared" si="162"/>
        <v>0</v>
      </c>
    </row>
    <row r="850" spans="9:19" ht="12.75">
      <c r="I850" s="2">
        <f t="shared" si="160"/>
        <v>11865</v>
      </c>
      <c r="J850" s="13">
        <f t="shared" si="159"/>
        <v>-6.404295742726211</v>
      </c>
      <c r="K850" s="10">
        <f>MAX(D$8,K849+J849*I$44/VLOOKUP(K849,E$47:G$254,3,TRUE))</f>
        <v>226.8077079108655</v>
      </c>
      <c r="L850" s="13">
        <f t="shared" si="154"/>
        <v>16.32303625327903</v>
      </c>
      <c r="M850" s="10">
        <f t="shared" si="155"/>
        <v>-3.8644637467209684</v>
      </c>
      <c r="N850" s="10">
        <f aca="true" t="shared" si="163" ref="N850:N913">N849+M849*I$44/VLOOKUP(N849,A$47:C$254,3,TRUE)</f>
        <v>190.89702815365163</v>
      </c>
      <c r="O850" s="13">
        <f t="shared" si="156"/>
        <v>-0.3991094433683884</v>
      </c>
      <c r="P850" s="13">
        <f t="shared" si="157"/>
        <v>7.796944180349683</v>
      </c>
      <c r="Q850" s="13">
        <f t="shared" si="158"/>
        <v>2.121796330203138</v>
      </c>
      <c r="R850" s="13">
        <f t="shared" si="161"/>
        <v>9.918740510552821</v>
      </c>
      <c r="S850" s="13">
        <f t="shared" si="162"/>
        <v>0</v>
      </c>
    </row>
    <row r="851" spans="9:19" ht="12.75">
      <c r="I851" s="2">
        <f t="shared" si="160"/>
        <v>11880</v>
      </c>
      <c r="J851" s="13">
        <f t="shared" si="159"/>
        <v>-6.408892157169875</v>
      </c>
      <c r="K851" s="10">
        <f>MAX(D$8,K850+J850*I$44/VLOOKUP(K850,E$47:G$254,3,TRUE))</f>
        <v>226.70787026470293</v>
      </c>
      <c r="L851" s="13">
        <f t="shared" si="154"/>
        <v>16.33810752276965</v>
      </c>
      <c r="M851" s="10">
        <f t="shared" si="155"/>
        <v>-3.8493924772303494</v>
      </c>
      <c r="N851" s="10">
        <f t="shared" si="163"/>
        <v>190.7640337146097</v>
      </c>
      <c r="O851" s="13">
        <f t="shared" si="156"/>
        <v>-0.3993505846502785</v>
      </c>
      <c r="P851" s="13">
        <f t="shared" si="157"/>
        <v>7.804312597047756</v>
      </c>
      <c r="Q851" s="13">
        <f t="shared" si="158"/>
        <v>2.12490276855202</v>
      </c>
      <c r="R851" s="13">
        <f t="shared" si="161"/>
        <v>9.929215365599775</v>
      </c>
      <c r="S851" s="13">
        <f t="shared" si="162"/>
        <v>0</v>
      </c>
    </row>
    <row r="852" spans="9:19" ht="12.75">
      <c r="I852" s="2">
        <f t="shared" si="160"/>
        <v>11895</v>
      </c>
      <c r="J852" s="13">
        <f t="shared" si="159"/>
        <v>-6.413222461665068</v>
      </c>
      <c r="K852" s="10">
        <f>MAX(D$8,K851+J851*I$44/VLOOKUP(K851,E$47:G$254,3,TRUE))</f>
        <v>226.6079609642606</v>
      </c>
      <c r="L852" s="13">
        <f t="shared" si="154"/>
        <v>16.352910461440175</v>
      </c>
      <c r="M852" s="10">
        <f t="shared" si="155"/>
        <v>-3.8345895385598254</v>
      </c>
      <c r="N852" s="10">
        <f t="shared" si="163"/>
        <v>190.6315579490922</v>
      </c>
      <c r="O852" s="13">
        <f t="shared" si="156"/>
        <v>-0.3996372017693375</v>
      </c>
      <c r="P852" s="13">
        <f t="shared" si="157"/>
        <v>7.811676563358475</v>
      </c>
      <c r="Q852" s="13">
        <f t="shared" si="158"/>
        <v>2.1280114364166316</v>
      </c>
      <c r="R852" s="13">
        <f t="shared" si="161"/>
        <v>9.939687999775106</v>
      </c>
      <c r="S852" s="13">
        <f t="shared" si="162"/>
        <v>0</v>
      </c>
    </row>
    <row r="853" spans="9:19" ht="12.75">
      <c r="I853" s="2">
        <f t="shared" si="160"/>
        <v>11910</v>
      </c>
      <c r="J853" s="13">
        <f t="shared" si="159"/>
        <v>-6.417293185982125</v>
      </c>
      <c r="K853" s="10">
        <f>MAX(D$8,K852+J852*I$44/VLOOKUP(K852,E$47:G$254,3,TRUE))</f>
        <v>226.50798415797135</v>
      </c>
      <c r="L853" s="13">
        <f t="shared" si="154"/>
        <v>16.3674511524556</v>
      </c>
      <c r="M853" s="10">
        <f t="shared" si="155"/>
        <v>-3.820048847544399</v>
      </c>
      <c r="N853" s="10">
        <f t="shared" si="163"/>
        <v>190.49959162256903</v>
      </c>
      <c r="O853" s="13">
        <f t="shared" si="156"/>
        <v>-0.3999072251569942</v>
      </c>
      <c r="P853" s="13">
        <f t="shared" si="157"/>
        <v>7.819035761754575</v>
      </c>
      <c r="Q853" s="13">
        <f t="shared" si="158"/>
        <v>2.131122204718901</v>
      </c>
      <c r="R853" s="13">
        <f t="shared" si="161"/>
        <v>9.950157966473476</v>
      </c>
      <c r="S853" s="13">
        <f t="shared" si="162"/>
        <v>0</v>
      </c>
    </row>
    <row r="854" spans="9:19" ht="12.75">
      <c r="I854" s="2">
        <f t="shared" si="160"/>
        <v>11925</v>
      </c>
      <c r="J854" s="13">
        <f t="shared" si="159"/>
        <v>-6.421110706181995</v>
      </c>
      <c r="K854" s="10">
        <f>MAX(D$8,K853+J853*I$44/VLOOKUP(K853,E$47:G$254,3,TRUE))</f>
        <v>226.40794389247435</v>
      </c>
      <c r="L854" s="13">
        <f t="shared" si="154"/>
        <v>16.381735537551776</v>
      </c>
      <c r="M854" s="10">
        <f t="shared" si="155"/>
        <v>-3.8057644624482236</v>
      </c>
      <c r="N854" s="10">
        <f t="shared" si="163"/>
        <v>190.36812570986044</v>
      </c>
      <c r="O854" s="13">
        <f t="shared" si="156"/>
        <v>-0.40016106198800117</v>
      </c>
      <c r="P854" s="13">
        <f t="shared" si="157"/>
        <v>7.826389883821726</v>
      </c>
      <c r="Q854" s="13">
        <f t="shared" si="158"/>
        <v>2.1342349475480558</v>
      </c>
      <c r="R854" s="13">
        <f t="shared" si="161"/>
        <v>9.960624831369781</v>
      </c>
      <c r="S854" s="13">
        <f t="shared" si="162"/>
        <v>0</v>
      </c>
    </row>
    <row r="855" spans="9:19" ht="12.75">
      <c r="I855" s="2">
        <f t="shared" si="160"/>
        <v>11940</v>
      </c>
      <c r="J855" s="13">
        <f t="shared" si="159"/>
        <v>-6.42468124821864</v>
      </c>
      <c r="K855" s="10">
        <f>MAX(D$8,K854+J854*I$44/VLOOKUP(K854,E$47:G$254,3,TRUE))</f>
        <v>226.30784411501128</v>
      </c>
      <c r="L855" s="13">
        <f t="shared" si="154"/>
        <v>16.395769420336975</v>
      </c>
      <c r="M855" s="10">
        <f t="shared" si="155"/>
        <v>-3.7917305796630245</v>
      </c>
      <c r="N855" s="10">
        <f t="shared" si="163"/>
        <v>190.23715139026993</v>
      </c>
      <c r="O855" s="13">
        <f t="shared" si="156"/>
        <v>-0.40039910985228744</v>
      </c>
      <c r="P855" s="13">
        <f t="shared" si="157"/>
        <v>7.833738630032269</v>
      </c>
      <c r="Q855" s="13">
        <f t="shared" si="158"/>
        <v>2.137349542086067</v>
      </c>
      <c r="R855" s="13">
        <f t="shared" si="161"/>
        <v>9.971088172118336</v>
      </c>
      <c r="S855" s="13">
        <f t="shared" si="162"/>
        <v>0</v>
      </c>
    </row>
    <row r="856" spans="9:19" ht="12.75">
      <c r="I856" s="2">
        <f t="shared" si="160"/>
        <v>11955</v>
      </c>
      <c r="J856" s="13">
        <f t="shared" si="159"/>
        <v>-6.428010891457127</v>
      </c>
      <c r="K856" s="10">
        <f>MAX(D$8,K855+J855*I$44/VLOOKUP(K855,E$47:G$254,3,TRUE))</f>
        <v>226.20768867576638</v>
      </c>
      <c r="L856" s="13">
        <f t="shared" si="154"/>
        <v>16.40955846951631</v>
      </c>
      <c r="M856" s="10">
        <f t="shared" si="155"/>
        <v>-3.777941530483691</v>
      </c>
      <c r="N856" s="10">
        <f t="shared" si="163"/>
        <v>190.1066600428305</v>
      </c>
      <c r="O856" s="13">
        <f t="shared" si="156"/>
        <v>-0.40062175697960356</v>
      </c>
      <c r="P856" s="13">
        <f t="shared" si="157"/>
        <v>7.841081709524343</v>
      </c>
      <c r="Q856" s="13">
        <f t="shared" si="158"/>
        <v>2.1404658685348386</v>
      </c>
      <c r="R856" s="13">
        <f t="shared" si="161"/>
        <v>9.981547578059182</v>
      </c>
      <c r="S856" s="13">
        <f t="shared" si="162"/>
        <v>0</v>
      </c>
    </row>
    <row r="857" spans="9:19" ht="12.75">
      <c r="I857" s="2">
        <f t="shared" si="160"/>
        <v>11970</v>
      </c>
      <c r="J857" s="13">
        <f t="shared" si="159"/>
        <v>-6.4311055721093044</v>
      </c>
      <c r="K857" s="10">
        <f>MAX(D$8,K856+J856*I$44/VLOOKUP(K856,E$47:G$254,3,TRUE))</f>
        <v>226.10748133015161</v>
      </c>
      <c r="L857" s="13">
        <f t="shared" si="154"/>
        <v>16.42310822204068</v>
      </c>
      <c r="M857" s="10">
        <f t="shared" si="155"/>
        <v>-3.8268917779593217</v>
      </c>
      <c r="N857" s="10">
        <f t="shared" si="163"/>
        <v>189.97664324166212</v>
      </c>
      <c r="O857" s="13">
        <f t="shared" si="156"/>
        <v>-0.400829382459051</v>
      </c>
      <c r="P857" s="13">
        <f t="shared" si="157"/>
        <v>7.848418839886271</v>
      </c>
      <c r="Q857" s="13">
        <f t="shared" si="158"/>
        <v>2.143583810045103</v>
      </c>
      <c r="R857" s="13">
        <f t="shared" si="161"/>
        <v>9.992002649931374</v>
      </c>
      <c r="S857" s="13">
        <f t="shared" si="162"/>
        <v>0</v>
      </c>
    </row>
    <row r="858" spans="9:19" ht="12.75">
      <c r="I858" s="2">
        <f t="shared" si="160"/>
        <v>11985</v>
      </c>
      <c r="J858" s="13">
        <f t="shared" si="159"/>
        <v>-6.434948777507497</v>
      </c>
      <c r="K858" s="10">
        <f>MAX(D$8,K857+J857*I$44/VLOOKUP(K857,E$47:G$254,3,TRUE))</f>
        <v>226.00722574103838</v>
      </c>
      <c r="L858" s="13">
        <f t="shared" si="154"/>
        <v>16.437401777100575</v>
      </c>
      <c r="M858" s="10">
        <f t="shared" si="155"/>
        <v>-3.8125982228994246</v>
      </c>
      <c r="N858" s="10">
        <f t="shared" si="163"/>
        <v>189.84494183141712</v>
      </c>
      <c r="O858" s="13">
        <f t="shared" si="156"/>
        <v>-0.40102235645292694</v>
      </c>
      <c r="P858" s="13">
        <f t="shared" si="157"/>
        <v>7.855749746946094</v>
      </c>
      <c r="Q858" s="13">
        <f t="shared" si="158"/>
        <v>2.1467032526469847</v>
      </c>
      <c r="R858" s="13">
        <f t="shared" si="161"/>
        <v>10.002452999593078</v>
      </c>
      <c r="S858" s="13">
        <f t="shared" si="162"/>
        <v>0</v>
      </c>
    </row>
    <row r="859" spans="9:19" ht="12.75">
      <c r="I859" s="2">
        <f t="shared" si="160"/>
        <v>12000</v>
      </c>
      <c r="J859" s="13">
        <f t="shared" si="159"/>
        <v>-6.438544668155723</v>
      </c>
      <c r="K859" s="10">
        <f>MAX(D$8,K858+J858*I$44/VLOOKUP(K858,E$47:G$254,3,TRUE))</f>
        <v>225.90691023954818</v>
      </c>
      <c r="L859" s="13">
        <f t="shared" si="154"/>
        <v>16.451444504398307</v>
      </c>
      <c r="M859" s="10">
        <f t="shared" si="155"/>
        <v>-3.7985554956016934</v>
      </c>
      <c r="N859" s="10">
        <f t="shared" si="163"/>
        <v>189.7137323298719</v>
      </c>
      <c r="O859" s="13">
        <f t="shared" si="156"/>
        <v>-0.4012620059608025</v>
      </c>
      <c r="P859" s="13">
        <f t="shared" si="157"/>
        <v>7.863075276826115</v>
      </c>
      <c r="Q859" s="13">
        <f t="shared" si="158"/>
        <v>2.149824559416468</v>
      </c>
      <c r="R859" s="13">
        <f t="shared" si="161"/>
        <v>10.012899836242584</v>
      </c>
      <c r="S859" s="13">
        <f t="shared" si="162"/>
        <v>0</v>
      </c>
    </row>
    <row r="860" spans="9:19" ht="12.75">
      <c r="I860" s="2">
        <f t="shared" si="160"/>
        <v>12015</v>
      </c>
      <c r="J860" s="13">
        <f t="shared" si="159"/>
        <v>-6.441899329994815</v>
      </c>
      <c r="K860" s="10">
        <f>MAX(D$8,K859+J859*I$44/VLOOKUP(K859,E$47:G$254,3,TRUE))</f>
        <v>225.80653868111236</v>
      </c>
      <c r="L860" s="13">
        <f t="shared" si="154"/>
        <v>16.465242080115054</v>
      </c>
      <c r="M860" s="10">
        <f t="shared" si="155"/>
        <v>-3.784757919884946</v>
      </c>
      <c r="N860" s="10">
        <f t="shared" si="163"/>
        <v>189.58300610485924</v>
      </c>
      <c r="O860" s="13">
        <f t="shared" si="156"/>
        <v>-0.4014862337432987</v>
      </c>
      <c r="P860" s="13">
        <f t="shared" si="157"/>
        <v>7.870395139728045</v>
      </c>
      <c r="Q860" s="13">
        <f t="shared" si="158"/>
        <v>2.152947610392193</v>
      </c>
      <c r="R860" s="13">
        <f t="shared" si="161"/>
        <v>10.02334275012024</v>
      </c>
      <c r="S860" s="13">
        <f t="shared" si="162"/>
        <v>0</v>
      </c>
    </row>
    <row r="861" spans="9:19" ht="12.75">
      <c r="I861" s="2">
        <f t="shared" si="160"/>
        <v>12030</v>
      </c>
      <c r="J861" s="13">
        <f t="shared" si="159"/>
        <v>-6.445018705675015</v>
      </c>
      <c r="K861" s="10">
        <f>MAX(D$8,K860+J860*I$44/VLOOKUP(K860,E$47:G$254,3,TRUE))</f>
        <v>225.7061148262875</v>
      </c>
      <c r="L861" s="13">
        <f t="shared" si="154"/>
        <v>16.478800048514312</v>
      </c>
      <c r="M861" s="10">
        <f t="shared" si="155"/>
        <v>-3.7711999514856878</v>
      </c>
      <c r="N861" s="10">
        <f t="shared" si="163"/>
        <v>189.452754719556</v>
      </c>
      <c r="O861" s="13">
        <f t="shared" si="156"/>
        <v>-0.4016954192994717</v>
      </c>
      <c r="P861" s="13">
        <f t="shared" si="157"/>
        <v>7.877709054274478</v>
      </c>
      <c r="Q861" s="13">
        <f t="shared" si="158"/>
        <v>2.156072288564819</v>
      </c>
      <c r="R861" s="13">
        <f t="shared" si="161"/>
        <v>10.033781342839298</v>
      </c>
      <c r="S861" s="13">
        <f t="shared" si="162"/>
        <v>0</v>
      </c>
    </row>
    <row r="862" spans="9:19" ht="12.75">
      <c r="I862" s="2">
        <f t="shared" si="160"/>
        <v>12045</v>
      </c>
      <c r="J862" s="13">
        <f t="shared" si="159"/>
        <v>-6.447908597914168</v>
      </c>
      <c r="K862" s="10">
        <f>MAX(D$8,K861+J861*I$44/VLOOKUP(K861,E$47:G$254,3,TRUE))</f>
        <v>225.6056423429892</v>
      </c>
      <c r="L862" s="13">
        <f t="shared" si="154"/>
        <v>16.49212382502084</v>
      </c>
      <c r="M862" s="10">
        <f t="shared" si="155"/>
        <v>-3.7578761749791596</v>
      </c>
      <c r="N862" s="10">
        <f t="shared" si="163"/>
        <v>189.32296992794335</v>
      </c>
      <c r="O862" s="13">
        <f t="shared" si="156"/>
        <v>-0.4018899331931607</v>
      </c>
      <c r="P862" s="13">
        <f t="shared" si="157"/>
        <v>7.885016747299153</v>
      </c>
      <c r="Q862" s="13">
        <f t="shared" si="158"/>
        <v>2.1591984798075194</v>
      </c>
      <c r="R862" s="13">
        <f t="shared" si="161"/>
        <v>10.044215227106672</v>
      </c>
      <c r="S862" s="13">
        <f t="shared" si="162"/>
        <v>0</v>
      </c>
    </row>
    <row r="863" spans="9:19" ht="12.75">
      <c r="I863" s="2">
        <f t="shared" si="160"/>
        <v>12060</v>
      </c>
      <c r="J863" s="13">
        <f t="shared" si="159"/>
        <v>-6.450574672777245</v>
      </c>
      <c r="K863" s="10">
        <f>MAX(D$8,K862+J862*I$44/VLOOKUP(K862,E$47:G$254,3,TRUE))</f>
        <v>225.50512480867351</v>
      </c>
      <c r="L863" s="13">
        <f t="shared" si="154"/>
        <v>16.50521869922758</v>
      </c>
      <c r="M863" s="10">
        <f t="shared" si="155"/>
        <v>-3.74478130077242</v>
      </c>
      <c r="N863" s="10">
        <f t="shared" si="163"/>
        <v>189.19364367037284</v>
      </c>
      <c r="O863" s="13">
        <f t="shared" si="156"/>
        <v>-0.40207013726274</v>
      </c>
      <c r="P863" s="13">
        <f t="shared" si="157"/>
        <v>7.892317953642227</v>
      </c>
      <c r="Q863" s="13">
        <f t="shared" si="158"/>
        <v>2.162326072808108</v>
      </c>
      <c r="R863" s="13">
        <f t="shared" si="161"/>
        <v>10.054644026450335</v>
      </c>
      <c r="S863" s="13">
        <f t="shared" si="162"/>
        <v>0</v>
      </c>
    </row>
    <row r="864" spans="9:19" ht="12.75">
      <c r="I864" s="2">
        <f t="shared" si="160"/>
        <v>12075</v>
      </c>
      <c r="J864" s="13">
        <f t="shared" si="159"/>
        <v>-6.453022462879289</v>
      </c>
      <c r="K864" s="10">
        <f>MAX(D$8,K863+J863*I$44/VLOOKUP(K863,E$47:G$254,3,TRUE))</f>
        <v>225.40456571246727</v>
      </c>
      <c r="L864" s="13">
        <f t="shared" si="154"/>
        <v>16.51808983783248</v>
      </c>
      <c r="M864" s="10">
        <f t="shared" si="155"/>
        <v>-3.7319101621675195</v>
      </c>
      <c r="N864" s="10">
        <f t="shared" si="163"/>
        <v>189.0647680692358</v>
      </c>
      <c r="O864" s="13">
        <f t="shared" si="156"/>
        <v>-0.4022363848249597</v>
      </c>
      <c r="P864" s="13">
        <f t="shared" si="157"/>
        <v>7.899612415950438</v>
      </c>
      <c r="Q864" s="13">
        <f t="shared" si="158"/>
        <v>2.165454959002754</v>
      </c>
      <c r="R864" s="13">
        <f t="shared" si="161"/>
        <v>10.065067374953191</v>
      </c>
      <c r="S864" s="13">
        <f t="shared" si="162"/>
        <v>0</v>
      </c>
    </row>
    <row r="865" spans="9:19" ht="12.75">
      <c r="I865" s="2">
        <f t="shared" si="160"/>
        <v>12090</v>
      </c>
      <c r="J865" s="13">
        <f t="shared" si="159"/>
        <v>-6.455257370513186</v>
      </c>
      <c r="K865" s="10">
        <f>MAX(D$8,K864+J864*I$44/VLOOKUP(K864,E$47:G$254,3,TRUE))</f>
        <v>225.3039684572484</v>
      </c>
      <c r="L865" s="13">
        <f t="shared" si="154"/>
        <v>16.530742287506502</v>
      </c>
      <c r="M865" s="10">
        <f t="shared" si="155"/>
        <v>-3.781757712493498</v>
      </c>
      <c r="N865" s="10">
        <f t="shared" si="163"/>
        <v>188.9363354247341</v>
      </c>
      <c r="O865" s="13">
        <f t="shared" si="156"/>
        <v>-0.4023890208754892</v>
      </c>
      <c r="P865" s="13">
        <f t="shared" si="157"/>
        <v>7.9068998844820655</v>
      </c>
      <c r="Q865" s="13">
        <f t="shared" si="158"/>
        <v>2.1685850325112512</v>
      </c>
      <c r="R865" s="13">
        <f t="shared" si="161"/>
        <v>10.075484916993316</v>
      </c>
      <c r="S865" s="13">
        <f t="shared" si="162"/>
        <v>0</v>
      </c>
    </row>
    <row r="866" spans="9:19" ht="12.75">
      <c r="I866" s="2">
        <f t="shared" si="160"/>
        <v>12105</v>
      </c>
      <c r="J866" s="13">
        <f t="shared" si="159"/>
        <v>-6.458262361622575</v>
      </c>
      <c r="K866" s="10">
        <f>MAX(D$8,K865+J865*I$44/VLOOKUP(K865,E$47:G$254,3,TRUE))</f>
        <v>225.2033363616776</v>
      </c>
      <c r="L866" s="13">
        <f t="shared" si="154"/>
        <v>16.54415866861294</v>
      </c>
      <c r="M866" s="10">
        <f t="shared" si="155"/>
        <v>-3.7683413313870595</v>
      </c>
      <c r="N866" s="10">
        <f t="shared" si="163"/>
        <v>188.80618729072913</v>
      </c>
      <c r="O866" s="13">
        <f t="shared" si="156"/>
        <v>-0.402528382283208</v>
      </c>
      <c r="P866" s="13">
        <f t="shared" si="157"/>
        <v>7.91418011691656</v>
      </c>
      <c r="Q866" s="13">
        <f t="shared" si="158"/>
        <v>2.171716190073805</v>
      </c>
      <c r="R866" s="13">
        <f t="shared" si="161"/>
        <v>10.085896306990366</v>
      </c>
      <c r="S866" s="13">
        <f t="shared" si="162"/>
        <v>0</v>
      </c>
    </row>
    <row r="867" spans="9:19" ht="12.75">
      <c r="I867" s="2">
        <f t="shared" si="160"/>
        <v>12120</v>
      </c>
      <c r="J867" s="13">
        <f t="shared" si="159"/>
        <v>-6.461041099396587</v>
      </c>
      <c r="K867" s="10">
        <f>MAX(D$8,K866+J866*I$44/VLOOKUP(K866,E$47:G$254,3,TRUE))</f>
        <v>225.10265742079372</v>
      </c>
      <c r="L867" s="13">
        <f t="shared" si="154"/>
        <v>16.557343883211825</v>
      </c>
      <c r="M867" s="10">
        <f t="shared" si="155"/>
        <v>-3.755156116788175</v>
      </c>
      <c r="N867" s="10">
        <f t="shared" si="163"/>
        <v>188.6765008777277</v>
      </c>
      <c r="O867" s="13">
        <f t="shared" si="156"/>
        <v>-0.4027157635355252</v>
      </c>
      <c r="P867" s="13">
        <f t="shared" si="157"/>
        <v>7.921453978591661</v>
      </c>
      <c r="Q867" s="13">
        <f t="shared" si="158"/>
        <v>2.174848805223578</v>
      </c>
      <c r="R867" s="13">
        <f t="shared" si="161"/>
        <v>10.096302783815238</v>
      </c>
      <c r="S867" s="13">
        <f t="shared" si="162"/>
        <v>0</v>
      </c>
    </row>
    <row r="868" spans="9:19" ht="12.75">
      <c r="I868" s="2">
        <f t="shared" si="160"/>
        <v>12135</v>
      </c>
      <c r="J868" s="13">
        <f t="shared" si="159"/>
        <v>-6.463599172166761</v>
      </c>
      <c r="K868" s="10">
        <f>MAX(D$8,K867+J867*I$44/VLOOKUP(K867,E$47:G$254,3,TRUE))</f>
        <v>225.00193516169816</v>
      </c>
      <c r="L868" s="13">
        <f t="shared" si="154"/>
        <v>16.570303150681397</v>
      </c>
      <c r="M868" s="10">
        <f t="shared" si="155"/>
        <v>-3.742196849318603</v>
      </c>
      <c r="N868" s="10">
        <f t="shared" si="163"/>
        <v>188.54726823019908</v>
      </c>
      <c r="O868" s="13">
        <f t="shared" si="156"/>
        <v>-0.4028890363822484</v>
      </c>
      <c r="P868" s="13">
        <f t="shared" si="157"/>
        <v>7.928721210299472</v>
      </c>
      <c r="Q868" s="13">
        <f t="shared" si="158"/>
        <v>2.1779827682151636</v>
      </c>
      <c r="R868" s="13">
        <f t="shared" si="161"/>
        <v>10.106703978514636</v>
      </c>
      <c r="S868" s="13">
        <f t="shared" si="162"/>
        <v>0</v>
      </c>
    </row>
    <row r="869" spans="9:19" ht="12.75">
      <c r="I869" s="2">
        <f t="shared" si="160"/>
        <v>12150</v>
      </c>
      <c r="J869" s="13">
        <f t="shared" si="159"/>
        <v>-6.465942036654884</v>
      </c>
      <c r="K869" s="10">
        <f>MAX(D$8,K868+J868*I$44/VLOOKUP(K868,E$47:G$254,3,TRUE))</f>
        <v>224.90117302437486</v>
      </c>
      <c r="L869" s="13">
        <f t="shared" si="154"/>
        <v>16.58304156915401</v>
      </c>
      <c r="M869" s="10">
        <f t="shared" si="155"/>
        <v>-3.729458430845991</v>
      </c>
      <c r="N869" s="10">
        <f t="shared" si="163"/>
        <v>188.41848157223603</v>
      </c>
      <c r="O869" s="13">
        <f t="shared" si="156"/>
        <v>-0.403048549293203</v>
      </c>
      <c r="P869" s="13">
        <f t="shared" si="157"/>
        <v>7.9359815604853186</v>
      </c>
      <c r="Q869" s="13">
        <f t="shared" si="158"/>
        <v>2.1811179720138063</v>
      </c>
      <c r="R869" s="13">
        <f t="shared" si="161"/>
        <v>10.117099532499125</v>
      </c>
      <c r="S869" s="13">
        <f t="shared" si="162"/>
        <v>0</v>
      </c>
    </row>
    <row r="870" spans="9:19" ht="12.75">
      <c r="I870" s="2">
        <f t="shared" si="160"/>
        <v>12165</v>
      </c>
      <c r="J870" s="13">
        <f t="shared" si="159"/>
        <v>-6.468075021057459</v>
      </c>
      <c r="K870" s="10">
        <f>MAX(D$8,K869+J869*I$44/VLOOKUP(K869,E$47:G$254,3,TRUE))</f>
        <v>224.80037436374204</v>
      </c>
      <c r="L870" s="13">
        <f t="shared" si="154"/>
        <v>16.595564118345436</v>
      </c>
      <c r="M870" s="10">
        <f t="shared" si="155"/>
        <v>-3.716935881654564</v>
      </c>
      <c r="N870" s="10">
        <f t="shared" si="163"/>
        <v>188.29013330338208</v>
      </c>
      <c r="O870" s="13">
        <f t="shared" si="156"/>
        <v>-0.40319464253127535</v>
      </c>
      <c r="P870" s="13">
        <f t="shared" si="157"/>
        <v>7.943234785056416</v>
      </c>
      <c r="Q870" s="13">
        <f t="shared" si="158"/>
        <v>2.184254312231562</v>
      </c>
      <c r="R870" s="13">
        <f t="shared" si="161"/>
        <v>10.127489097287977</v>
      </c>
      <c r="S870" s="13">
        <f t="shared" si="162"/>
        <v>0</v>
      </c>
    </row>
    <row r="871" spans="9:19" ht="12.75">
      <c r="I871" s="2">
        <f t="shared" si="160"/>
        <v>12180</v>
      </c>
      <c r="J871" s="13">
        <f t="shared" si="159"/>
        <v>-6.4700033280578335</v>
      </c>
      <c r="K871" s="10">
        <f>MAX(D$8,K870+J870*I$44/VLOOKUP(K870,E$47:G$254,3,TRUE))</f>
        <v>224.69954245165573</v>
      </c>
      <c r="L871" s="13">
        <f t="shared" si="154"/>
        <v>16.607875662317934</v>
      </c>
      <c r="M871" s="10">
        <f t="shared" si="155"/>
        <v>-3.7046243376820662</v>
      </c>
      <c r="N871" s="10">
        <f t="shared" si="163"/>
        <v>188.16221599455628</v>
      </c>
      <c r="O871" s="13">
        <f t="shared" si="156"/>
        <v>-0.4033276483452255</v>
      </c>
      <c r="P871" s="13">
        <f t="shared" si="157"/>
        <v>7.950480647195141</v>
      </c>
      <c r="Q871" s="13">
        <f t="shared" si="158"/>
        <v>2.187391687064959</v>
      </c>
      <c r="R871" s="13">
        <f t="shared" si="161"/>
        <v>10.1378723342601</v>
      </c>
      <c r="S871" s="13">
        <f t="shared" si="162"/>
        <v>0</v>
      </c>
    </row>
    <row r="872" spans="9:19" ht="12.75">
      <c r="I872" s="2">
        <f t="shared" si="160"/>
        <v>12195</v>
      </c>
      <c r="J872" s="13">
        <f t="shared" si="159"/>
        <v>-6.471732037767932</v>
      </c>
      <c r="K872" s="10">
        <f>MAX(D$8,K871+J871*I$44/VLOOKUP(K871,E$47:G$254,3,TRUE))</f>
        <v>224.59868047886644</v>
      </c>
      <c r="L872" s="13">
        <f t="shared" si="154"/>
        <v>16.61998095217882</v>
      </c>
      <c r="M872" s="10">
        <f t="shared" si="155"/>
        <v>-3.692519047821179</v>
      </c>
      <c r="N872" s="10">
        <f t="shared" si="163"/>
        <v>188.03472238407304</v>
      </c>
      <c r="O872" s="13">
        <f t="shared" si="156"/>
        <v>-0.40344789115715685</v>
      </c>
      <c r="P872" s="13">
        <f t="shared" si="157"/>
        <v>7.9577189171767735</v>
      </c>
      <c r="Q872" s="13">
        <f t="shared" si="158"/>
        <v>2.1905299972341146</v>
      </c>
      <c r="R872" s="13">
        <f t="shared" si="161"/>
        <v>10.148248914410889</v>
      </c>
      <c r="S872" s="13">
        <f t="shared" si="162"/>
        <v>0</v>
      </c>
    </row>
    <row r="873" spans="9:19" ht="12.75">
      <c r="I873" s="2">
        <f t="shared" si="160"/>
        <v>12210</v>
      </c>
      <c r="J873" s="13">
        <f t="shared" si="159"/>
        <v>-6.473266110601127</v>
      </c>
      <c r="K873" s="10">
        <f>MAX(D$8,K872+J872*I$44/VLOOKUP(K872,E$47:G$254,3,TRUE))</f>
        <v>224.49779155693003</v>
      </c>
      <c r="L873" s="13">
        <f t="shared" si="154"/>
        <v>16.631884628716023</v>
      </c>
      <c r="M873" s="10">
        <f t="shared" si="155"/>
        <v>-3.7431153712839773</v>
      </c>
      <c r="N873" s="10">
        <f t="shared" si="163"/>
        <v>187.90764537375478</v>
      </c>
      <c r="O873" s="13">
        <f t="shared" si="156"/>
        <v>-0.40355568774566564</v>
      </c>
      <c r="P873" s="13">
        <f t="shared" si="157"/>
        <v>7.964949372191616</v>
      </c>
      <c r="Q873" s="13">
        <f t="shared" si="158"/>
        <v>2.1936691459232804</v>
      </c>
      <c r="R873" s="13">
        <f t="shared" si="161"/>
        <v>10.158618518114896</v>
      </c>
      <c r="S873" s="13">
        <f t="shared" si="162"/>
        <v>0</v>
      </c>
    </row>
    <row r="874" spans="9:19" ht="12.75">
      <c r="I874" s="2">
        <f t="shared" si="160"/>
        <v>12225</v>
      </c>
      <c r="J874" s="13">
        <f t="shared" si="159"/>
        <v>-6.47558808099595</v>
      </c>
      <c r="K874" s="10">
        <f>MAX(D$8,K873+J873*I$44/VLOOKUP(K873,E$47:G$254,3,TRUE))</f>
        <v>224.39687872007354</v>
      </c>
      <c r="L874" s="13">
        <f t="shared" si="154"/>
        <v>16.64456891589017</v>
      </c>
      <c r="M874" s="10">
        <f t="shared" si="155"/>
        <v>-3.7304310841098314</v>
      </c>
      <c r="N874" s="10">
        <f t="shared" si="163"/>
        <v>187.77882710511517</v>
      </c>
      <c r="O874" s="13">
        <f t="shared" si="156"/>
        <v>-0.4036513474259209</v>
      </c>
      <c r="P874" s="13">
        <f t="shared" si="157"/>
        <v>7.972171796171433</v>
      </c>
      <c r="Q874" s="13">
        <f t="shared" si="158"/>
        <v>2.1968090387227863</v>
      </c>
      <c r="R874" s="13">
        <f t="shared" si="161"/>
        <v>10.168980834894219</v>
      </c>
      <c r="S874" s="13">
        <f t="shared" si="162"/>
        <v>0</v>
      </c>
    </row>
    <row r="875" spans="9:19" ht="12.75">
      <c r="I875" s="2">
        <f t="shared" si="160"/>
        <v>12240</v>
      </c>
      <c r="J875" s="13">
        <f t="shared" si="159"/>
        <v>-6.477701202556489</v>
      </c>
      <c r="K875" s="10">
        <f>MAX(D$8,K874+J874*I$44/VLOOKUP(K874,E$47:G$254,3,TRUE))</f>
        <v>224.29592968562906</v>
      </c>
      <c r="L875" s="13">
        <f t="shared" si="154"/>
        <v>16.657038328617233</v>
      </c>
      <c r="M875" s="10">
        <f t="shared" si="155"/>
        <v>-3.717961671382767</v>
      </c>
      <c r="N875" s="10">
        <f t="shared" si="163"/>
        <v>187.65044536267115</v>
      </c>
      <c r="O875" s="13">
        <f t="shared" si="156"/>
        <v>-0.4037961377779311</v>
      </c>
      <c r="P875" s="13">
        <f t="shared" si="157"/>
        <v>7.97938706825413</v>
      </c>
      <c r="Q875" s="13">
        <f t="shared" si="158"/>
        <v>2.199950057806613</v>
      </c>
      <c r="R875" s="13">
        <f t="shared" si="161"/>
        <v>10.179337126060744</v>
      </c>
      <c r="S875" s="13">
        <f t="shared" si="162"/>
        <v>0</v>
      </c>
    </row>
    <row r="876" spans="9:19" ht="12.75">
      <c r="I876" s="2">
        <f t="shared" si="160"/>
        <v>12255</v>
      </c>
      <c r="J876" s="13">
        <f t="shared" si="159"/>
        <v>-6.479610651724588</v>
      </c>
      <c r="K876" s="10">
        <f>MAX(D$8,K875+J875*I$44/VLOOKUP(K875,E$47:G$254,3,TRUE))</f>
        <v>224.1949477093763</v>
      </c>
      <c r="L876" s="13">
        <f t="shared" si="154"/>
        <v>16.669297708089797</v>
      </c>
      <c r="M876" s="10">
        <f t="shared" si="155"/>
        <v>-3.705702291910203</v>
      </c>
      <c r="N876" s="10">
        <f t="shared" si="163"/>
        <v>187.52249275157874</v>
      </c>
      <c r="O876" s="13">
        <f t="shared" si="156"/>
        <v>-0.40392790501107356</v>
      </c>
      <c r="P876" s="13">
        <f t="shared" si="157"/>
        <v>7.9865949544937065</v>
      </c>
      <c r="Q876" s="13">
        <f t="shared" si="158"/>
        <v>2.2030921018715013</v>
      </c>
      <c r="R876" s="13">
        <f t="shared" si="161"/>
        <v>10.189687056365209</v>
      </c>
      <c r="S876" s="13">
        <f t="shared" si="162"/>
        <v>0</v>
      </c>
    </row>
    <row r="877" spans="9:19" ht="12.75">
      <c r="I877" s="2">
        <f t="shared" si="160"/>
        <v>12270</v>
      </c>
      <c r="J877" s="13">
        <f t="shared" si="159"/>
        <v>-6.4813214830054715</v>
      </c>
      <c r="K877" s="10">
        <f>MAX(D$8,K876+J876*I$44/VLOOKUP(K876,E$47:G$254,3,TRUE))</f>
        <v>224.09393596639848</v>
      </c>
      <c r="L877" s="13">
        <f t="shared" si="154"/>
        <v>16.68135178308922</v>
      </c>
      <c r="M877" s="10">
        <f t="shared" si="155"/>
        <v>-3.6936482169107805</v>
      </c>
      <c r="N877" s="10">
        <f t="shared" si="163"/>
        <v>187.3949620436022</v>
      </c>
      <c r="O877" s="13">
        <f t="shared" si="156"/>
        <v>-0.4040469719112707</v>
      </c>
      <c r="P877" s="13">
        <f t="shared" si="157"/>
        <v>7.993795227958694</v>
      </c>
      <c r="Q877" s="13">
        <f t="shared" si="158"/>
        <v>2.2062350721250543</v>
      </c>
      <c r="R877" s="13">
        <f t="shared" si="161"/>
        <v>10.200030300083748</v>
      </c>
      <c r="S877" s="13">
        <f t="shared" si="162"/>
        <v>0</v>
      </c>
    </row>
    <row r="878" spans="9:19" ht="12.75">
      <c r="I878" s="2">
        <f t="shared" si="160"/>
        <v>12285</v>
      </c>
      <c r="J878" s="13">
        <f t="shared" si="159"/>
        <v>-6.482838631825292</v>
      </c>
      <c r="K878" s="10">
        <f>MAX(D$8,K877+J877*I$44/VLOOKUP(K877,E$47:G$254,3,TRUE))</f>
        <v>223.99289755298335</v>
      </c>
      <c r="L878" s="13">
        <f t="shared" si="154"/>
        <v>16.693205172608106</v>
      </c>
      <c r="M878" s="10">
        <f t="shared" si="155"/>
        <v>-3.6817948273918937</v>
      </c>
      <c r="N878" s="10">
        <f t="shared" si="163"/>
        <v>187.26784617324552</v>
      </c>
      <c r="O878" s="13">
        <f t="shared" si="156"/>
        <v>-0.4041536536605008</v>
      </c>
      <c r="P878" s="13">
        <f t="shared" si="157"/>
        <v>8.000987668556224</v>
      </c>
      <c r="Q878" s="13">
        <f t="shared" si="158"/>
        <v>2.2093788722265897</v>
      </c>
      <c r="R878" s="13">
        <f t="shared" si="161"/>
        <v>10.210366540782815</v>
      </c>
      <c r="S878" s="13">
        <f t="shared" si="162"/>
        <v>0</v>
      </c>
    </row>
    <row r="879" spans="9:19" ht="12.75">
      <c r="I879" s="2">
        <f t="shared" si="160"/>
        <v>12300</v>
      </c>
      <c r="J879" s="13">
        <f t="shared" si="159"/>
        <v>-6.484166917321863</v>
      </c>
      <c r="K879" s="10">
        <f>MAX(D$8,K878+J878*I$44/VLOOKUP(K878,E$47:G$254,3,TRUE))</f>
        <v>223.89183548847947</v>
      </c>
      <c r="L879" s="13">
        <f aca="true" t="shared" si="164" ref="L879:L942">(K879-N879)/D$12</f>
        <v>16.704862388411573</v>
      </c>
      <c r="M879" s="10">
        <f t="shared" si="155"/>
        <v>-3.6701376115884266</v>
      </c>
      <c r="N879" s="10">
        <f t="shared" si="163"/>
        <v>187.141138233974</v>
      </c>
      <c r="O879" s="13">
        <f t="shared" si="156"/>
        <v>-0.4042482580155138</v>
      </c>
      <c r="P879" s="13">
        <f t="shared" si="157"/>
        <v>8.00817206286033</v>
      </c>
      <c r="Q879" s="13">
        <f t="shared" si="158"/>
        <v>2.21252340822938</v>
      </c>
      <c r="R879" s="13">
        <f t="shared" si="161"/>
        <v>10.22069547108971</v>
      </c>
      <c r="S879" s="13">
        <f t="shared" si="162"/>
        <v>0</v>
      </c>
    </row>
    <row r="880" spans="9:19" ht="12.75">
      <c r="I880" s="2">
        <f t="shared" si="160"/>
        <v>12315</v>
      </c>
      <c r="J880" s="13">
        <f t="shared" si="159"/>
        <v>-6.485311045069963</v>
      </c>
      <c r="K880" s="10">
        <f>MAX(D$8,K879+J879*I$44/VLOOKUP(K879,E$47:G$254,3,TRUE))</f>
        <v>223.79075271710903</v>
      </c>
      <c r="L880" s="13">
        <f t="shared" si="164"/>
        <v>16.71632783753859</v>
      </c>
      <c r="M880" s="10">
        <f t="shared" si="155"/>
        <v>-3.6586721624614107</v>
      </c>
      <c r="N880" s="10">
        <f t="shared" si="163"/>
        <v>187.01483147452413</v>
      </c>
      <c r="O880" s="13">
        <f t="shared" si="156"/>
        <v>-0.4043310854817719</v>
      </c>
      <c r="P880" s="13">
        <f t="shared" si="157"/>
        <v>8.015348203944379</v>
      </c>
      <c r="Q880" s="13">
        <f t="shared" si="158"/>
        <v>2.2156685885242475</v>
      </c>
      <c r="R880" s="13">
        <f t="shared" si="161"/>
        <v>10.231016792468626</v>
      </c>
      <c r="S880" s="13">
        <f t="shared" si="162"/>
        <v>0</v>
      </c>
    </row>
    <row r="881" spans="9:19" ht="12.75">
      <c r="I881" s="2">
        <f t="shared" si="160"/>
        <v>12330</v>
      </c>
      <c r="J881" s="13">
        <f t="shared" si="159"/>
        <v>-6.48627560974289</v>
      </c>
      <c r="K881" s="10">
        <f>MAX(D$8,K880+J880*I$44/VLOOKUP(K880,E$47:G$254,3,TRUE))</f>
        <v>223.6896521097382</v>
      </c>
      <c r="L881" s="13">
        <f t="shared" si="164"/>
        <v>16.72760582474494</v>
      </c>
      <c r="M881" s="10">
        <f aca="true" t="shared" si="165" ref="M881:M944">L881-VLOOKUP(N881,A$47:C$254,2,TRUE)</f>
        <v>-3.7098941752550587</v>
      </c>
      <c r="N881" s="10">
        <f t="shared" si="163"/>
        <v>186.88891929529933</v>
      </c>
      <c r="O881" s="13">
        <f aca="true" t="shared" si="166" ref="O881:O944">(K881-K880)/(I881-I880)*60</f>
        <v>-0.40440242948329796</v>
      </c>
      <c r="P881" s="13">
        <f t="shared" si="157"/>
        <v>8.022515891217573</v>
      </c>
      <c r="Q881" s="13">
        <f t="shared" si="158"/>
        <v>2.218814323784478</v>
      </c>
      <c r="R881" s="13">
        <f t="shared" si="161"/>
        <v>10.241330215002051</v>
      </c>
      <c r="S881" s="13">
        <f t="shared" si="162"/>
        <v>0</v>
      </c>
    </row>
    <row r="882" spans="9:19" ht="12.75">
      <c r="I882" s="2">
        <f t="shared" si="160"/>
        <v>12345</v>
      </c>
      <c r="J882" s="13">
        <f t="shared" si="159"/>
        <v>-6.488042788629983</v>
      </c>
      <c r="K882" s="10">
        <f>MAX(D$8,K881+J881*I$44/VLOOKUP(K881,E$47:G$254,3,TRUE))</f>
        <v>223.58853646560607</v>
      </c>
      <c r="L882" s="13">
        <f t="shared" si="164"/>
        <v>16.739678245807372</v>
      </c>
      <c r="M882" s="10">
        <f t="shared" si="165"/>
        <v>-3.6978217541926277</v>
      </c>
      <c r="N882" s="10">
        <f t="shared" si="163"/>
        <v>186.76124432482985</v>
      </c>
      <c r="O882" s="13">
        <f t="shared" si="166"/>
        <v>-0.40446257652854456</v>
      </c>
      <c r="P882" s="13">
        <f t="shared" si="157"/>
        <v>8.029674930265362</v>
      </c>
      <c r="Q882" s="13">
        <f t="shared" si="158"/>
        <v>2.2219605269120284</v>
      </c>
      <c r="R882" s="13">
        <f t="shared" si="161"/>
        <v>10.25163545717739</v>
      </c>
      <c r="S882" s="13">
        <f t="shared" si="162"/>
        <v>0</v>
      </c>
    </row>
    <row r="883" spans="9:19" ht="12.75">
      <c r="I883" s="2">
        <f t="shared" si="160"/>
        <v>12360</v>
      </c>
      <c r="J883" s="13">
        <f t="shared" si="159"/>
        <v>-6.489615498305783</v>
      </c>
      <c r="K883" s="10">
        <f>MAX(D$8,K882+J882*I$44/VLOOKUP(K882,E$47:G$254,3,TRUE))</f>
        <v>223.4873932726243</v>
      </c>
      <c r="L883" s="13">
        <f t="shared" si="164"/>
        <v>16.75154929512247</v>
      </c>
      <c r="M883" s="10">
        <f t="shared" si="165"/>
        <v>-3.6859507048775306</v>
      </c>
      <c r="N883" s="10">
        <f t="shared" si="163"/>
        <v>186.63398482335487</v>
      </c>
      <c r="O883" s="13">
        <f t="shared" si="166"/>
        <v>-0.4045727719270644</v>
      </c>
      <c r="P883" s="13">
        <f t="shared" si="157"/>
        <v>8.036826209597413</v>
      </c>
      <c r="Q883" s="13">
        <f t="shared" si="158"/>
        <v>2.225107587219273</v>
      </c>
      <c r="R883" s="13">
        <f t="shared" si="161"/>
        <v>10.261933796816686</v>
      </c>
      <c r="S883" s="13">
        <f t="shared" si="162"/>
        <v>0</v>
      </c>
    </row>
    <row r="884" spans="9:19" ht="12.75">
      <c r="I884" s="2">
        <f t="shared" si="160"/>
        <v>12375</v>
      </c>
      <c r="J884" s="13">
        <f t="shared" si="159"/>
        <v>-6.490998574234107</v>
      </c>
      <c r="K884" s="10">
        <f>MAX(D$8,K883+J883*I$44/VLOOKUP(K883,E$47:G$254,3,TRUE))</f>
        <v>223.38622556240622</v>
      </c>
      <c r="L884" s="13">
        <f t="shared" si="164"/>
        <v>16.76322350076555</v>
      </c>
      <c r="M884" s="10">
        <f t="shared" si="165"/>
        <v>-3.6742764992344483</v>
      </c>
      <c r="N884" s="10">
        <f t="shared" si="163"/>
        <v>186.507133860722</v>
      </c>
      <c r="O884" s="13">
        <f t="shared" si="166"/>
        <v>-0.4046708408723134</v>
      </c>
      <c r="P884" s="13">
        <f aca="true" t="shared" si="167" ref="P884:P947">$D$16*($D$19*$D$21*$D$17+$D$20*$D$22*$D$18)*($D$7^4-$K884^4)</f>
        <v>8.043969516153577</v>
      </c>
      <c r="Q884" s="13">
        <f aca="true" t="shared" si="168" ref="Q884:Q947">($D$7-$K884)*(1/$D$13+1/$D$14)</f>
        <v>2.228255410377867</v>
      </c>
      <c r="R884" s="13">
        <f t="shared" si="161"/>
        <v>10.272224926531445</v>
      </c>
      <c r="S884" s="13">
        <f t="shared" si="162"/>
        <v>0</v>
      </c>
    </row>
    <row r="885" spans="9:19" ht="12.75">
      <c r="I885" s="2">
        <f t="shared" si="160"/>
        <v>12390</v>
      </c>
      <c r="J885" s="13">
        <f t="shared" si="159"/>
        <v>-6.492196737954117</v>
      </c>
      <c r="K885" s="10">
        <f>MAX(D$8,K884+J884*I$44/VLOOKUP(K884,E$47:G$254,3,TRUE))</f>
        <v>223.2850362911843</v>
      </c>
      <c r="L885" s="13">
        <f t="shared" si="164"/>
        <v>16.774705285714976</v>
      </c>
      <c r="M885" s="10">
        <f t="shared" si="165"/>
        <v>-3.662794714285024</v>
      </c>
      <c r="N885" s="10">
        <f t="shared" si="163"/>
        <v>186.38068466261134</v>
      </c>
      <c r="O885" s="13">
        <f t="shared" si="166"/>
        <v>-0.4047570848877058</v>
      </c>
      <c r="P885" s="13">
        <f t="shared" si="167"/>
        <v>8.051104643355925</v>
      </c>
      <c r="Q885" s="13">
        <f t="shared" si="168"/>
        <v>2.2314039044049334</v>
      </c>
      <c r="R885" s="13">
        <f t="shared" si="161"/>
        <v>10.282508547760859</v>
      </c>
      <c r="S885" s="13">
        <f t="shared" si="162"/>
        <v>0</v>
      </c>
    </row>
    <row r="886" spans="9:19" ht="12.75">
      <c r="I886" s="2">
        <f t="shared" si="160"/>
        <v>12405</v>
      </c>
      <c r="J886" s="13">
        <f t="shared" si="159"/>
        <v>-6.493214599749958</v>
      </c>
      <c r="K886" s="10">
        <f>MAX(D$8,K885+J885*I$44/VLOOKUP(K885,E$47:G$254,3,TRUE))</f>
        <v>223.18382834158612</v>
      </c>
      <c r="L886" s="13">
        <f t="shared" si="164"/>
        <v>16.785998970303456</v>
      </c>
      <c r="M886" s="10">
        <f t="shared" si="165"/>
        <v>-3.6515010296965436</v>
      </c>
      <c r="N886" s="10">
        <f t="shared" si="163"/>
        <v>186.2546306069185</v>
      </c>
      <c r="O886" s="13">
        <f t="shared" si="166"/>
        <v>-0.40483179839270633</v>
      </c>
      <c r="P886" s="13">
        <f t="shared" si="167"/>
        <v>8.058231390945695</v>
      </c>
      <c r="Q886" s="13">
        <f t="shared" si="168"/>
        <v>2.234552979607804</v>
      </c>
      <c r="R886" s="13">
        <f t="shared" si="161"/>
        <v>10.292784370553498</v>
      </c>
      <c r="S886" s="13">
        <f t="shared" si="162"/>
        <v>0</v>
      </c>
    </row>
    <row r="887" spans="9:19" ht="12.75">
      <c r="I887" s="2">
        <f t="shared" si="160"/>
        <v>12420</v>
      </c>
      <c r="J887" s="13">
        <f t="shared" si="159"/>
        <v>-6.494056661257831</v>
      </c>
      <c r="K887" s="10">
        <f>MAX(D$8,K886+J886*I$44/VLOOKUP(K886,E$47:G$254,3,TRUE))</f>
        <v>223.08260452436878</v>
      </c>
      <c r="L887" s="13">
        <f t="shared" si="164"/>
        <v>16.797108774612067</v>
      </c>
      <c r="M887" s="10">
        <f t="shared" si="165"/>
        <v>-3.6403912253879334</v>
      </c>
      <c r="N887" s="10">
        <f t="shared" si="163"/>
        <v>186.12896522022223</v>
      </c>
      <c r="O887" s="13">
        <f t="shared" si="166"/>
        <v>-0.40489526886938165</v>
      </c>
      <c r="P887" s="13">
        <f t="shared" si="167"/>
        <v>8.065349564824182</v>
      </c>
      <c r="Q887" s="13">
        <f t="shared" si="168"/>
        <v>2.237702548530054</v>
      </c>
      <c r="R887" s="13">
        <f t="shared" si="161"/>
        <v>10.303052113354235</v>
      </c>
      <c r="S887" s="13">
        <f t="shared" si="162"/>
        <v>0</v>
      </c>
    </row>
    <row r="888" spans="9:19" ht="12.75">
      <c r="I888" s="2">
        <f t="shared" si="160"/>
        <v>12435</v>
      </c>
      <c r="J888" s="13">
        <f t="shared" si="159"/>
        <v>-6.494727318012165</v>
      </c>
      <c r="K888" s="10">
        <f>MAX(D$8,K887+J887*I$44/VLOOKUP(K887,E$47:G$254,3,TRUE))</f>
        <v>222.98136758011262</v>
      </c>
      <c r="L888" s="13">
        <f t="shared" si="164"/>
        <v>16.80803882080844</v>
      </c>
      <c r="M888" s="10">
        <f t="shared" si="165"/>
        <v>-3.6294611791915585</v>
      </c>
      <c r="N888" s="10">
        <f t="shared" si="163"/>
        <v>186.00368217433405</v>
      </c>
      <c r="O888" s="13">
        <f t="shared" si="166"/>
        <v>-0.40494777702463125</v>
      </c>
      <c r="P888" s="13">
        <f t="shared" si="167"/>
        <v>8.072458976897476</v>
      </c>
      <c r="Q888" s="13">
        <f t="shared" si="168"/>
        <v>2.2408525258988</v>
      </c>
      <c r="R888" s="13">
        <f t="shared" si="161"/>
        <v>10.313311502796276</v>
      </c>
      <c r="S888" s="13">
        <f t="shared" si="162"/>
        <v>0</v>
      </c>
    </row>
    <row r="889" spans="9:19" ht="12.75">
      <c r="I889" s="2">
        <f t="shared" si="160"/>
        <v>12450</v>
      </c>
      <c r="J889" s="13">
        <f t="shared" si="159"/>
        <v>-6.4952308619319705</v>
      </c>
      <c r="K889" s="10">
        <f>MAX(D$8,K888+J888*I$44/VLOOKUP(K888,E$47:G$254,3,TRUE))</f>
        <v>222.88012018087522</v>
      </c>
      <c r="L889" s="13">
        <f t="shared" si="164"/>
        <v>16.818793135430173</v>
      </c>
      <c r="M889" s="10">
        <f t="shared" si="165"/>
        <v>-3.681206864569827</v>
      </c>
      <c r="N889" s="10">
        <f t="shared" si="163"/>
        <v>185.87877528292884</v>
      </c>
      <c r="O889" s="13">
        <f t="shared" si="166"/>
        <v>-0.4049895969495765</v>
      </c>
      <c r="P889" s="13">
        <f t="shared" si="167"/>
        <v>8.079559444924964</v>
      </c>
      <c r="Q889" s="13">
        <f t="shared" si="168"/>
        <v>2.2440028285732385</v>
      </c>
      <c r="R889" s="13">
        <f t="shared" si="161"/>
        <v>10.323562273498203</v>
      </c>
      <c r="S889" s="13">
        <f t="shared" si="162"/>
        <v>0</v>
      </c>
    </row>
    <row r="890" spans="9:19" ht="12.75">
      <c r="I890" s="2">
        <f t="shared" si="160"/>
        <v>12465</v>
      </c>
      <c r="J890" s="13">
        <f t="shared" si="159"/>
        <v>-6.4965491746674715</v>
      </c>
      <c r="K890" s="10">
        <f>MAX(D$8,K889+J889*I$44/VLOOKUP(K889,E$47:G$254,3,TRUE))</f>
        <v>222.77886493180677</v>
      </c>
      <c r="L890" s="13">
        <f t="shared" si="164"/>
        <v>16.83035334253334</v>
      </c>
      <c r="M890" s="10">
        <f t="shared" si="165"/>
        <v>-3.669646657466661</v>
      </c>
      <c r="N890" s="10">
        <f t="shared" si="163"/>
        <v>185.75208757823341</v>
      </c>
      <c r="O890" s="13">
        <f t="shared" si="166"/>
        <v>-0.4050209962738336</v>
      </c>
      <c r="P890" s="13">
        <f t="shared" si="167"/>
        <v>8.086650792371483</v>
      </c>
      <c r="Q890" s="13">
        <f t="shared" si="168"/>
        <v>2.247153375494384</v>
      </c>
      <c r="R890" s="13">
        <f t="shared" si="161"/>
        <v>10.333804167865868</v>
      </c>
      <c r="S890" s="13">
        <f t="shared" si="162"/>
        <v>0</v>
      </c>
    </row>
    <row r="891" spans="9:19" ht="12.75">
      <c r="I891" s="2">
        <f t="shared" si="160"/>
        <v>12480</v>
      </c>
      <c r="J891" s="13">
        <f aca="true" t="shared" si="169" ref="J891:J954">(D$7-K891)*(1/D$13+1/D$14)+D$16*(D$19*D$21*D$17+D$20*D$22*D$18)*(D$7^4-K891^4)-(K891-N891)/D$12</f>
        <v>-6.497684895766378</v>
      </c>
      <c r="K891" s="10">
        <f>MAX(D$8,K890+J890*I$44/VLOOKUP(K890,E$47:G$254,3,TRUE))</f>
        <v>222.67758913133878</v>
      </c>
      <c r="L891" s="13">
        <f t="shared" si="164"/>
        <v>16.8417233711393</v>
      </c>
      <c r="M891" s="10">
        <f t="shared" si="165"/>
        <v>-3.658276628860701</v>
      </c>
      <c r="N891" s="10">
        <f t="shared" si="163"/>
        <v>185.62579771483232</v>
      </c>
      <c r="O891" s="13">
        <f t="shared" si="166"/>
        <v>-0.4051032018719525</v>
      </c>
      <c r="P891" s="13">
        <f t="shared" si="167"/>
        <v>8.093733913502657</v>
      </c>
      <c r="Q891" s="13">
        <f t="shared" si="168"/>
        <v>2.2503045618702644</v>
      </c>
      <c r="R891" s="13">
        <f t="shared" si="161"/>
        <v>10.34403847537292</v>
      </c>
      <c r="S891" s="13">
        <f t="shared" si="162"/>
        <v>0</v>
      </c>
    </row>
    <row r="892" spans="9:19" ht="12.75">
      <c r="I892" s="2">
        <f aca="true" t="shared" si="170" ref="I892:I955">I891+I$44</f>
        <v>12495</v>
      </c>
      <c r="J892" s="13">
        <f t="shared" si="169"/>
        <v>-6.498642578375989</v>
      </c>
      <c r="K892" s="10">
        <f>MAX(D$8,K891+J891*I$44/VLOOKUP(K891,E$47:G$254,3,TRUE))</f>
        <v>222.5762956259231</v>
      </c>
      <c r="L892" s="13">
        <f t="shared" si="164"/>
        <v>16.85290749006243</v>
      </c>
      <c r="M892" s="10">
        <f t="shared" si="165"/>
        <v>-3.6470925099375684</v>
      </c>
      <c r="N892" s="10">
        <f t="shared" si="163"/>
        <v>185.49989914778575</v>
      </c>
      <c r="O892" s="13">
        <f t="shared" si="166"/>
        <v>-0.405174021662674</v>
      </c>
      <c r="P892" s="13">
        <f t="shared" si="167"/>
        <v>8.100808612552626</v>
      </c>
      <c r="Q892" s="13">
        <f t="shared" si="168"/>
        <v>2.253456299133817</v>
      </c>
      <c r="R892" s="13">
        <f aca="true" t="shared" si="171" ref="R892:R955">(D$7-K892)*(1/D$13+1/D$14)+D$16*(D$19*D$21*D$17+D$20*D$22*D$18)*(D$7^4-K892^4)</f>
        <v>10.354264911686442</v>
      </c>
      <c r="S892" s="13">
        <f aca="true" t="shared" si="172" ref="S892:S955">IF(K892=D$8,-J892,0)</f>
        <v>0</v>
      </c>
    </row>
    <row r="893" spans="9:19" ht="12.75">
      <c r="I893" s="2">
        <f t="shared" si="170"/>
        <v>12510</v>
      </c>
      <c r="J893" s="13">
        <f t="shared" si="169"/>
        <v>-6.499426668356675</v>
      </c>
      <c r="K893" s="10">
        <f>MAX(D$8,K892+J892*I$44/VLOOKUP(K892,E$47:G$254,3,TRUE))</f>
        <v>222.47498719103174</v>
      </c>
      <c r="L893" s="13">
        <f t="shared" si="164"/>
        <v>16.863909869076252</v>
      </c>
      <c r="M893" s="10">
        <f t="shared" si="165"/>
        <v>-3.6360901309237477</v>
      </c>
      <c r="N893" s="10">
        <f t="shared" si="163"/>
        <v>185.374385479064</v>
      </c>
      <c r="O893" s="13">
        <f t="shared" si="166"/>
        <v>-0.4052337395654604</v>
      </c>
      <c r="P893" s="13">
        <f t="shared" si="167"/>
        <v>8.107874699793069</v>
      </c>
      <c r="Q893" s="13">
        <f t="shared" si="168"/>
        <v>2.2566085009265087</v>
      </c>
      <c r="R893" s="13">
        <f t="shared" si="171"/>
        <v>10.364483200719578</v>
      </c>
      <c r="S893" s="13">
        <f t="shared" si="172"/>
        <v>0</v>
      </c>
    </row>
    <row r="894" spans="9:19" ht="12.75">
      <c r="I894" s="2">
        <f t="shared" si="170"/>
        <v>12525</v>
      </c>
      <c r="J894" s="13">
        <f t="shared" si="169"/>
        <v>-6.50004150679575</v>
      </c>
      <c r="K894" s="10">
        <f>MAX(D$8,K893+J893*I$44/VLOOKUP(K893,E$47:G$254,3,TRUE))</f>
        <v>222.37366653282947</v>
      </c>
      <c r="L894" s="13">
        <f t="shared" si="164"/>
        <v>16.87473458122299</v>
      </c>
      <c r="M894" s="10">
        <f t="shared" si="165"/>
        <v>-3.6252654187770084</v>
      </c>
      <c r="N894" s="10">
        <f t="shared" si="163"/>
        <v>185.2492504541389</v>
      </c>
      <c r="O894" s="13">
        <f t="shared" si="166"/>
        <v>-0.40528263280907595</v>
      </c>
      <c r="P894" s="13">
        <f t="shared" si="167"/>
        <v>8.114931991380947</v>
      </c>
      <c r="Q894" s="13">
        <f t="shared" si="168"/>
        <v>2.2597610830462935</v>
      </c>
      <c r="R894" s="13">
        <f t="shared" si="171"/>
        <v>10.374693074427242</v>
      </c>
      <c r="S894" s="13">
        <f t="shared" si="172"/>
        <v>0</v>
      </c>
    </row>
    <row r="895" spans="9:19" ht="12.75">
      <c r="I895" s="2">
        <f t="shared" si="170"/>
        <v>12540</v>
      </c>
      <c r="J895" s="13">
        <f t="shared" si="169"/>
        <v>-6.500491332462424</v>
      </c>
      <c r="K895" s="10">
        <f>MAX(D$8,K894+J894*I$44/VLOOKUP(K894,E$47:G$254,3,TRUE))</f>
        <v>222.2723362898071</v>
      </c>
      <c r="L895" s="13">
        <f t="shared" si="164"/>
        <v>16.88538560506918</v>
      </c>
      <c r="M895" s="10">
        <f t="shared" si="165"/>
        <v>-3.6146143949308183</v>
      </c>
      <c r="N895" s="10">
        <f t="shared" si="163"/>
        <v>185.1244879586549</v>
      </c>
      <c r="O895" s="13">
        <f t="shared" si="166"/>
        <v>-0.40532097208949835</v>
      </c>
      <c r="P895" s="13">
        <f t="shared" si="167"/>
        <v>8.121980309209963</v>
      </c>
      <c r="Q895" s="13">
        <f t="shared" si="168"/>
        <v>2.2629139633967945</v>
      </c>
      <c r="R895" s="13">
        <f t="shared" si="171"/>
        <v>10.384894272606758</v>
      </c>
      <c r="S895" s="13">
        <f t="shared" si="172"/>
        <v>0</v>
      </c>
    </row>
    <row r="896" spans="9:19" ht="12.75">
      <c r="I896" s="2">
        <f t="shared" si="170"/>
        <v>12555</v>
      </c>
      <c r="J896" s="13">
        <f t="shared" si="169"/>
        <v>-6.500780284205273</v>
      </c>
      <c r="K896" s="10">
        <f>MAX(D$8,K895+J895*I$44/VLOOKUP(K895,E$47:G$254,3,TRUE))</f>
        <v>222.17099903437656</v>
      </c>
      <c r="L896" s="13">
        <f t="shared" si="164"/>
        <v>16.89586682690856</v>
      </c>
      <c r="M896" s="10">
        <f t="shared" si="165"/>
        <v>-3.6041331730914408</v>
      </c>
      <c r="N896" s="10">
        <f t="shared" si="163"/>
        <v>185.00009201517773</v>
      </c>
      <c r="O896" s="13">
        <f t="shared" si="166"/>
        <v>-0.40534902172214515</v>
      </c>
      <c r="P896" s="13">
        <f t="shared" si="167"/>
        <v>8.129019480765614</v>
      </c>
      <c r="Q896" s="13">
        <f t="shared" si="168"/>
        <v>2.2660670619376724</v>
      </c>
      <c r="R896" s="13">
        <f t="shared" si="171"/>
        <v>10.395086542703286</v>
      </c>
      <c r="S896" s="13">
        <f t="shared" si="172"/>
        <v>0</v>
      </c>
    </row>
    <row r="897" spans="9:19" ht="12.75">
      <c r="I897" s="2">
        <f t="shared" si="170"/>
        <v>12570</v>
      </c>
      <c r="J897" s="13">
        <f t="shared" si="169"/>
        <v>-6.500912403293631</v>
      </c>
      <c r="K897" s="10">
        <f>MAX(D$8,K896+J896*I$44/VLOOKUP(K896,E$47:G$254,3,TRUE))</f>
        <v>222.0696572744286</v>
      </c>
      <c r="L897" s="13">
        <f t="shared" si="164"/>
        <v>16.906182042913553</v>
      </c>
      <c r="M897" s="10">
        <f t="shared" si="165"/>
        <v>-3.718817957086447</v>
      </c>
      <c r="N897" s="10">
        <f t="shared" si="163"/>
        <v>184.87605678001879</v>
      </c>
      <c r="O897" s="13">
        <f t="shared" si="166"/>
        <v>-0.40536703979182676</v>
      </c>
      <c r="P897" s="13">
        <f t="shared" si="167"/>
        <v>8.136049338983764</v>
      </c>
      <c r="Q897" s="13">
        <f t="shared" si="168"/>
        <v>2.269220300636158</v>
      </c>
      <c r="R897" s="13">
        <f t="shared" si="171"/>
        <v>10.405269639619922</v>
      </c>
      <c r="S897" s="13">
        <f t="shared" si="172"/>
        <v>0</v>
      </c>
    </row>
    <row r="898" spans="9:19" ht="12.75">
      <c r="I898" s="2">
        <f t="shared" si="170"/>
        <v>12585</v>
      </c>
      <c r="J898" s="13">
        <f t="shared" si="169"/>
        <v>-6.502847017540624</v>
      </c>
      <c r="K898" s="10">
        <f>MAX(D$8,K897+J897*I$44/VLOOKUP(K897,E$47:G$254,3,TRUE))</f>
        <v>221.9683134548539</v>
      </c>
      <c r="L898" s="13">
        <f t="shared" si="164"/>
        <v>16.91829034307297</v>
      </c>
      <c r="M898" s="10">
        <f t="shared" si="165"/>
        <v>-3.7067096569270284</v>
      </c>
      <c r="N898" s="10">
        <f t="shared" si="163"/>
        <v>184.74807470009335</v>
      </c>
      <c r="O898" s="13">
        <f t="shared" si="166"/>
        <v>-0.405375278298834</v>
      </c>
      <c r="P898" s="13">
        <f t="shared" si="167"/>
        <v>8.143069722112623</v>
      </c>
      <c r="Q898" s="13">
        <f t="shared" si="168"/>
        <v>2.272373603419724</v>
      </c>
      <c r="R898" s="13">
        <f t="shared" si="171"/>
        <v>10.415443325532348</v>
      </c>
      <c r="S898" s="13">
        <f t="shared" si="172"/>
        <v>0</v>
      </c>
    </row>
    <row r="899" spans="9:19" ht="12.75">
      <c r="I899" s="2">
        <f t="shared" si="170"/>
        <v>12600</v>
      </c>
      <c r="J899" s="13">
        <f t="shared" si="169"/>
        <v>-6.504585098309095</v>
      </c>
      <c r="K899" s="10">
        <f>MAX(D$8,K898+J898*I$44/VLOOKUP(K898,E$47:G$254,3,TRUE))</f>
        <v>221.8669394762515</v>
      </c>
      <c r="L899" s="13">
        <f t="shared" si="164"/>
        <v>16.930195523781812</v>
      </c>
      <c r="M899" s="10">
        <f t="shared" si="165"/>
        <v>-3.694804476218188</v>
      </c>
      <c r="N899" s="10">
        <f t="shared" si="163"/>
        <v>184.62050932393151</v>
      </c>
      <c r="O899" s="13">
        <f t="shared" si="166"/>
        <v>-0.40549591440958466</v>
      </c>
      <c r="P899" s="13">
        <f t="shared" si="167"/>
        <v>8.150082580874306</v>
      </c>
      <c r="Q899" s="13">
        <f t="shared" si="168"/>
        <v>2.2755278445984115</v>
      </c>
      <c r="R899" s="13">
        <f t="shared" si="171"/>
        <v>10.425610425472717</v>
      </c>
      <c r="S899" s="13">
        <f t="shared" si="172"/>
        <v>0</v>
      </c>
    </row>
    <row r="900" spans="9:19" ht="12.75">
      <c r="I900" s="2">
        <f t="shared" si="170"/>
        <v>12615</v>
      </c>
      <c r="J900" s="13">
        <f t="shared" si="169"/>
        <v>-6.5061315222798015</v>
      </c>
      <c r="K900" s="10">
        <f>MAX(D$8,K899+J899*I$44/VLOOKUP(K899,E$47:G$254,3,TRUE))</f>
        <v>221.76553840241493</v>
      </c>
      <c r="L900" s="13">
        <f t="shared" si="164"/>
        <v>16.941902155082172</v>
      </c>
      <c r="M900" s="10">
        <f t="shared" si="165"/>
        <v>-3.683097844917828</v>
      </c>
      <c r="N900" s="10">
        <f t="shared" si="163"/>
        <v>184.49335366123415</v>
      </c>
      <c r="O900" s="13">
        <f t="shared" si="166"/>
        <v>-0.4056042953462793</v>
      </c>
      <c r="P900" s="13">
        <f t="shared" si="167"/>
        <v>8.157087703959776</v>
      </c>
      <c r="Q900" s="13">
        <f t="shared" si="168"/>
        <v>2.278682928842594</v>
      </c>
      <c r="R900" s="13">
        <f t="shared" si="171"/>
        <v>10.43577063280237</v>
      </c>
      <c r="S900" s="13">
        <f t="shared" si="172"/>
        <v>0</v>
      </c>
    </row>
    <row r="901" spans="9:19" ht="12.75">
      <c r="I901" s="2">
        <f t="shared" si="170"/>
        <v>12630</v>
      </c>
      <c r="J901" s="13">
        <f t="shared" si="169"/>
        <v>-6.50749105131195</v>
      </c>
      <c r="K901" s="10">
        <f>MAX(D$8,K900+J900*I$44/VLOOKUP(K900,E$47:G$254,3,TRUE))</f>
        <v>221.66411322111435</v>
      </c>
      <c r="L901" s="13">
        <f t="shared" si="164"/>
        <v>16.95341470097065</v>
      </c>
      <c r="M901" s="10">
        <f t="shared" si="165"/>
        <v>-3.671585299029349</v>
      </c>
      <c r="N901" s="10">
        <f t="shared" si="163"/>
        <v>184.36660087897891</v>
      </c>
      <c r="O901" s="13">
        <f t="shared" si="166"/>
        <v>-0.4057007252023368</v>
      </c>
      <c r="P901" s="13">
        <f t="shared" si="167"/>
        <v>8.164084886470599</v>
      </c>
      <c r="Q901" s="13">
        <f t="shared" si="168"/>
        <v>2.281838763188101</v>
      </c>
      <c r="R901" s="13">
        <f t="shared" si="171"/>
        <v>10.4459236496587</v>
      </c>
      <c r="S901" s="13">
        <f t="shared" si="172"/>
        <v>0</v>
      </c>
    </row>
    <row r="902" spans="9:19" ht="12.75">
      <c r="I902" s="2">
        <f t="shared" si="170"/>
        <v>12645</v>
      </c>
      <c r="J902" s="13">
        <f t="shared" si="169"/>
        <v>-6.50866833513245</v>
      </c>
      <c r="K902" s="10">
        <f>MAX(D$8,K901+J901*I$44/VLOOKUP(K901,E$47:G$254,3,TRUE))</f>
        <v>221.56266684588644</v>
      </c>
      <c r="L902" s="13">
        <f t="shared" si="164"/>
        <v>16.96473752187082</v>
      </c>
      <c r="M902" s="10">
        <f t="shared" si="165"/>
        <v>-3.66026247812918</v>
      </c>
      <c r="N902" s="10">
        <f t="shared" si="163"/>
        <v>184.24024429777063</v>
      </c>
      <c r="O902" s="13">
        <f t="shared" si="166"/>
        <v>-0.4057855009116338</v>
      </c>
      <c r="P902" s="13">
        <f t="shared" si="167"/>
        <v>8.171073929757839</v>
      </c>
      <c r="Q902" s="13">
        <f t="shared" si="168"/>
        <v>2.284995256980532</v>
      </c>
      <c r="R902" s="13">
        <f t="shared" si="171"/>
        <v>10.45606918673837</v>
      </c>
      <c r="S902" s="13">
        <f t="shared" si="172"/>
        <v>0</v>
      </c>
    </row>
    <row r="903" spans="9:19" ht="12.75">
      <c r="I903" s="2">
        <f t="shared" si="170"/>
        <v>12660</v>
      </c>
      <c r="J903" s="13">
        <f t="shared" si="169"/>
        <v>-6.509667913962366</v>
      </c>
      <c r="K903" s="10">
        <f>MAX(D$8,K902+J902*I$44/VLOOKUP(K902,E$47:G$254,3,TRUE))</f>
        <v>221.46120211778256</v>
      </c>
      <c r="L903" s="13">
        <f t="shared" si="164"/>
        <v>16.97587487704803</v>
      </c>
      <c r="M903" s="10">
        <f t="shared" si="165"/>
        <v>-3.6491251229519683</v>
      </c>
      <c r="N903" s="10">
        <f t="shared" si="163"/>
        <v>184.1142773882769</v>
      </c>
      <c r="O903" s="13">
        <f t="shared" si="166"/>
        <v>-0.40585891241551053</v>
      </c>
      <c r="P903" s="13">
        <f t="shared" si="167"/>
        <v>8.178054641264808</v>
      </c>
      <c r="Q903" s="13">
        <f t="shared" si="168"/>
        <v>2.288152321820858</v>
      </c>
      <c r="R903" s="13">
        <f t="shared" si="171"/>
        <v>10.466206963085666</v>
      </c>
      <c r="S903" s="13">
        <f t="shared" si="172"/>
        <v>0</v>
      </c>
    </row>
    <row r="904" spans="9:19" ht="12.75">
      <c r="I904" s="2">
        <f t="shared" si="170"/>
        <v>12675</v>
      </c>
      <c r="J904" s="13">
        <f t="shared" si="169"/>
        <v>-6.510494221081789</v>
      </c>
      <c r="K904" s="10">
        <f>MAX(D$8,K903+J903*I$44/VLOOKUP(K903,E$47:G$254,3,TRUE))</f>
        <v>221.35972180707577</v>
      </c>
      <c r="L904" s="13">
        <f t="shared" si="164"/>
        <v>16.986830926967748</v>
      </c>
      <c r="M904" s="10">
        <f t="shared" si="165"/>
        <v>-3.763169073032252</v>
      </c>
      <c r="N904" s="10">
        <f t="shared" si="163"/>
        <v>183.98869376774672</v>
      </c>
      <c r="O904" s="13">
        <f t="shared" si="166"/>
        <v>-0.40592124282716213</v>
      </c>
      <c r="P904" s="13">
        <f t="shared" si="167"/>
        <v>8.185026834373648</v>
      </c>
      <c r="Q904" s="13">
        <f t="shared" si="168"/>
        <v>2.2913098715123117</v>
      </c>
      <c r="R904" s="13">
        <f t="shared" si="171"/>
        <v>10.47633670588596</v>
      </c>
      <c r="S904" s="13">
        <f t="shared" si="172"/>
        <v>0</v>
      </c>
    </row>
    <row r="905" spans="9:19" ht="12.75">
      <c r="I905" s="2">
        <f t="shared" si="170"/>
        <v>12690</v>
      </c>
      <c r="J905" s="13">
        <f t="shared" si="169"/>
        <v>-6.513106967171327</v>
      </c>
      <c r="K905" s="10">
        <f>MAX(D$8,K904+J904*I$44/VLOOKUP(K904,E$47:G$254,3,TRUE))</f>
        <v>221.25822861492796</v>
      </c>
      <c r="L905" s="13">
        <f t="shared" si="164"/>
        <v>16.99956511743543</v>
      </c>
      <c r="M905" s="10">
        <f t="shared" si="165"/>
        <v>-3.7504348825645693</v>
      </c>
      <c r="N905" s="10">
        <f t="shared" si="163"/>
        <v>183.85918535657</v>
      </c>
      <c r="O905" s="13">
        <f t="shared" si="166"/>
        <v>-0.40597276859125486</v>
      </c>
      <c r="P905" s="13">
        <f t="shared" si="167"/>
        <v>8.191990328255594</v>
      </c>
      <c r="Q905" s="13">
        <f t="shared" si="168"/>
        <v>2.2944678220085106</v>
      </c>
      <c r="R905" s="13">
        <f t="shared" si="171"/>
        <v>10.486458150264104</v>
      </c>
      <c r="S905" s="13">
        <f t="shared" si="172"/>
        <v>0</v>
      </c>
    </row>
    <row r="906" spans="9:19" ht="12.75">
      <c r="I906" s="2">
        <f t="shared" si="170"/>
        <v>12705</v>
      </c>
      <c r="J906" s="13">
        <f t="shared" si="169"/>
        <v>-6.5155075177042665</v>
      </c>
      <c r="K906" s="10">
        <f>MAX(D$8,K905+J905*I$44/VLOOKUP(K905,E$47:G$254,3,TRUE))</f>
        <v>221.15669469224082</v>
      </c>
      <c r="L906" s="13">
        <f t="shared" si="164"/>
        <v>17.012081592383648</v>
      </c>
      <c r="M906" s="10">
        <f t="shared" si="165"/>
        <v>-3.737918407616352</v>
      </c>
      <c r="N906" s="10">
        <f t="shared" si="163"/>
        <v>183.7301151889968</v>
      </c>
      <c r="O906" s="13">
        <f t="shared" si="166"/>
        <v>-0.40613569074855604</v>
      </c>
      <c r="P906" s="13">
        <f t="shared" si="167"/>
        <v>8.198947034848025</v>
      </c>
      <c r="Q906" s="13">
        <f t="shared" si="168"/>
        <v>2.2976270398313563</v>
      </c>
      <c r="R906" s="13">
        <f t="shared" si="171"/>
        <v>10.496574074679382</v>
      </c>
      <c r="S906" s="13">
        <f t="shared" si="172"/>
        <v>0</v>
      </c>
    </row>
    <row r="907" spans="9:19" ht="12.75">
      <c r="I907" s="2">
        <f t="shared" si="170"/>
        <v>12720</v>
      </c>
      <c r="J907" s="13">
        <f t="shared" si="169"/>
        <v>-6.517701113872192</v>
      </c>
      <c r="K907" s="10">
        <f>MAX(D$8,K906+J906*I$44/VLOOKUP(K906,E$47:G$254,3,TRUE))</f>
        <v>221.05512334696667</v>
      </c>
      <c r="L907" s="13">
        <f t="shared" si="164"/>
        <v>17.024385261162884</v>
      </c>
      <c r="M907" s="10">
        <f t="shared" si="165"/>
        <v>-3.725614738837116</v>
      </c>
      <c r="N907" s="10">
        <f t="shared" si="163"/>
        <v>183.60147577240832</v>
      </c>
      <c r="O907" s="13">
        <f t="shared" si="166"/>
        <v>-0.40628538109660894</v>
      </c>
      <c r="P907" s="13">
        <f t="shared" si="167"/>
        <v>8.205896725236448</v>
      </c>
      <c r="Q907" s="13">
        <f t="shared" si="168"/>
        <v>2.3007874220542446</v>
      </c>
      <c r="R907" s="13">
        <f t="shared" si="171"/>
        <v>10.506684147290692</v>
      </c>
      <c r="S907" s="13">
        <f t="shared" si="172"/>
        <v>0</v>
      </c>
    </row>
    <row r="908" spans="9:19" ht="12.75">
      <c r="I908" s="2">
        <f t="shared" si="170"/>
        <v>12735</v>
      </c>
      <c r="J908" s="13">
        <f t="shared" si="169"/>
        <v>-6.519692873549703</v>
      </c>
      <c r="K908" s="10">
        <f>MAX(D$8,K907+J907*I$44/VLOOKUP(K907,E$47:G$254,3,TRUE))</f>
        <v>220.953517805352</v>
      </c>
      <c r="L908" s="13">
        <f t="shared" si="164"/>
        <v>17.03648091918734</v>
      </c>
      <c r="M908" s="10">
        <f t="shared" si="165"/>
        <v>-3.7135190808126595</v>
      </c>
      <c r="N908" s="10">
        <f t="shared" si="163"/>
        <v>183.47325978313984</v>
      </c>
      <c r="O908" s="13">
        <f t="shared" si="166"/>
        <v>-0.40642216645869667</v>
      </c>
      <c r="P908" s="13">
        <f t="shared" si="167"/>
        <v>8.212839177344799</v>
      </c>
      <c r="Q908" s="13">
        <f t="shared" si="168"/>
        <v>2.303948868292839</v>
      </c>
      <c r="R908" s="13">
        <f t="shared" si="171"/>
        <v>10.516788045637638</v>
      </c>
      <c r="S908" s="13">
        <f t="shared" si="172"/>
        <v>0</v>
      </c>
    </row>
    <row r="909" spans="9:19" ht="12.75">
      <c r="I909" s="2">
        <f t="shared" si="170"/>
        <v>12750</v>
      </c>
      <c r="J909" s="13">
        <f t="shared" si="169"/>
        <v>-6.52148779418175</v>
      </c>
      <c r="K909" s="10">
        <f>MAX(D$8,K908+J908*I$44/VLOOKUP(K908,E$47:G$254,3,TRUE))</f>
        <v>220.85188121385988</v>
      </c>
      <c r="L909" s="13">
        <f t="shared" si="164"/>
        <v>17.04837325059113</v>
      </c>
      <c r="M909" s="10">
        <f t="shared" si="165"/>
        <v>-3.70162674940887</v>
      </c>
      <c r="N909" s="10">
        <f t="shared" si="163"/>
        <v>183.3454600625594</v>
      </c>
      <c r="O909" s="13">
        <f t="shared" si="166"/>
        <v>-0.4065463659684383</v>
      </c>
      <c r="P909" s="13">
        <f t="shared" si="167"/>
        <v>8.219774175764124</v>
      </c>
      <c r="Q909" s="13">
        <f t="shared" si="168"/>
        <v>2.307111280645256</v>
      </c>
      <c r="R909" s="13">
        <f t="shared" si="171"/>
        <v>10.52688545640938</v>
      </c>
      <c r="S909" s="13">
        <f t="shared" si="172"/>
        <v>0</v>
      </c>
    </row>
    <row r="910" spans="9:19" ht="12.75">
      <c r="I910" s="2">
        <f t="shared" si="170"/>
        <v>12765</v>
      </c>
      <c r="J910" s="13">
        <f t="shared" si="169"/>
        <v>-6.523090755603317</v>
      </c>
      <c r="K910" s="10">
        <f>MAX(D$8,K909+J909*I$44/VLOOKUP(K909,E$47:G$254,3,TRUE))</f>
        <v>220.7502166410474</v>
      </c>
      <c r="L910" s="13">
        <f t="shared" si="164"/>
        <v>17.06006683082235</v>
      </c>
      <c r="M910" s="10">
        <f t="shared" si="165"/>
        <v>-3.6899331691776496</v>
      </c>
      <c r="N910" s="10">
        <f t="shared" si="163"/>
        <v>183.2180696132382</v>
      </c>
      <c r="O910" s="13">
        <f t="shared" si="166"/>
        <v>-0.40665829124998254</v>
      </c>
      <c r="P910" s="13">
        <f t="shared" si="167"/>
        <v>8.226701511585382</v>
      </c>
      <c r="Q910" s="13">
        <f t="shared" si="168"/>
        <v>2.310274563633651</v>
      </c>
      <c r="R910" s="13">
        <f t="shared" si="171"/>
        <v>10.536976075219034</v>
      </c>
      <c r="S910" s="13">
        <f t="shared" si="172"/>
        <v>0</v>
      </c>
    </row>
    <row r="911" spans="9:19" ht="12.75">
      <c r="I911" s="2">
        <f t="shared" si="170"/>
        <v>12780</v>
      </c>
      <c r="J911" s="13">
        <f t="shared" si="169"/>
        <v>-6.524506522793294</v>
      </c>
      <c r="K911" s="10">
        <f>MAX(D$8,K910+J910*I$44/VLOOKUP(K910,E$47:G$254,3,TRUE))</f>
        <v>220.64852707939903</v>
      </c>
      <c r="L911" s="13">
        <f t="shared" si="164"/>
        <v>17.071566129176716</v>
      </c>
      <c r="M911" s="10">
        <f t="shared" si="165"/>
        <v>-3.6784338708232838</v>
      </c>
      <c r="N911" s="10">
        <f t="shared" si="163"/>
        <v>183.09108159521026</v>
      </c>
      <c r="O911" s="13">
        <f t="shared" si="166"/>
        <v>-0.4067582465934265</v>
      </c>
      <c r="P911" s="13">
        <f t="shared" si="167"/>
        <v>8.233620982236255</v>
      </c>
      <c r="Q911" s="13">
        <f t="shared" si="168"/>
        <v>2.313438624147168</v>
      </c>
      <c r="R911" s="13">
        <f t="shared" si="171"/>
        <v>10.547059606383423</v>
      </c>
      <c r="S911" s="13">
        <f t="shared" si="172"/>
        <v>0</v>
      </c>
    </row>
    <row r="912" spans="9:19" ht="12.75">
      <c r="I912" s="2">
        <f t="shared" si="170"/>
        <v>12795</v>
      </c>
      <c r="J912" s="13">
        <f t="shared" si="169"/>
        <v>-6.525739748563744</v>
      </c>
      <c r="K912" s="10">
        <f>MAX(D$8,K911+J911*I$44/VLOOKUP(K911,E$47:G$254,3,TRUE))</f>
        <v>220.54681544711724</v>
      </c>
      <c r="L912" s="13">
        <f t="shared" si="164"/>
        <v>17.08287551127189</v>
      </c>
      <c r="M912" s="10">
        <f t="shared" si="165"/>
        <v>-3.79212448872811</v>
      </c>
      <c r="N912" s="10">
        <f t="shared" si="163"/>
        <v>182.96448932231908</v>
      </c>
      <c r="O912" s="13">
        <f t="shared" si="166"/>
        <v>-0.406846529127165</v>
      </c>
      <c r="P912" s="13">
        <f t="shared" si="167"/>
        <v>8.240532391321915</v>
      </c>
      <c r="Q912" s="13">
        <f t="shared" si="168"/>
        <v>2.3166033713862313</v>
      </c>
      <c r="R912" s="13">
        <f t="shared" si="171"/>
        <v>10.557135762708146</v>
      </c>
      <c r="S912" s="13">
        <f t="shared" si="172"/>
        <v>0</v>
      </c>
    </row>
    <row r="913" spans="9:19" ht="12.75">
      <c r="I913" s="2">
        <f t="shared" si="170"/>
        <v>12810</v>
      </c>
      <c r="J913" s="13">
        <f t="shared" si="169"/>
        <v>-6.528750358022966</v>
      </c>
      <c r="K913" s="10">
        <f>MAX(D$8,K912+J912*I$44/VLOOKUP(K912,E$47:G$254,3,TRUE))</f>
        <v>220.44508458987096</v>
      </c>
      <c r="L913" s="13">
        <f t="shared" si="164"/>
        <v>17.095954623300724</v>
      </c>
      <c r="M913" s="10">
        <f t="shared" si="165"/>
        <v>-3.779045376699276</v>
      </c>
      <c r="N913" s="10">
        <f t="shared" si="163"/>
        <v>182.83398441860936</v>
      </c>
      <c r="O913" s="13">
        <f t="shared" si="166"/>
        <v>-0.4069234289851238</v>
      </c>
      <c r="P913" s="13">
        <f t="shared" si="167"/>
        <v>8.247435548469621</v>
      </c>
      <c r="Q913" s="13">
        <f t="shared" si="168"/>
        <v>2.3197687168081367</v>
      </c>
      <c r="R913" s="13">
        <f t="shared" si="171"/>
        <v>10.567204265277757</v>
      </c>
      <c r="S913" s="13">
        <f t="shared" si="172"/>
        <v>0</v>
      </c>
    </row>
    <row r="914" spans="9:19" ht="12.75">
      <c r="I914" s="2">
        <f t="shared" si="170"/>
        <v>12825</v>
      </c>
      <c r="J914" s="13">
        <f t="shared" si="169"/>
        <v>-6.531539949030389</v>
      </c>
      <c r="K914" s="10">
        <f>MAX(D$8,K913+J913*I$44/VLOOKUP(K913,E$47:G$254,3,TRUE))</f>
        <v>220.3433067997262</v>
      </c>
      <c r="L914" s="13">
        <f t="shared" si="164"/>
        <v>17.108807804929103</v>
      </c>
      <c r="M914" s="10">
        <f t="shared" si="165"/>
        <v>-3.7661921950708965</v>
      </c>
      <c r="N914" s="10">
        <f aca="true" t="shared" si="173" ref="N914:N977">N913+M913*I$44/VLOOKUP(N913,A$47:C$254,3,TRUE)</f>
        <v>182.70392962888218</v>
      </c>
      <c r="O914" s="13">
        <f t="shared" si="166"/>
        <v>-0.40711116057900654</v>
      </c>
      <c r="P914" s="13">
        <f t="shared" si="167"/>
        <v>8.254332333356242</v>
      </c>
      <c r="Q914" s="13">
        <f t="shared" si="168"/>
        <v>2.3229355225424717</v>
      </c>
      <c r="R914" s="13">
        <f t="shared" si="171"/>
        <v>10.577267855898715</v>
      </c>
      <c r="S914" s="13">
        <f t="shared" si="172"/>
        <v>0</v>
      </c>
    </row>
    <row r="915" spans="9:19" ht="12.75">
      <c r="I915" s="2">
        <f t="shared" si="170"/>
        <v>12840</v>
      </c>
      <c r="J915" s="13">
        <f t="shared" si="169"/>
        <v>-6.534113966553212</v>
      </c>
      <c r="K915" s="10">
        <f>MAX(D$8,K914+J914*I$44/VLOOKUP(K914,E$47:G$254,3,TRUE))</f>
        <v>220.2414855221769</v>
      </c>
      <c r="L915" s="13">
        <f t="shared" si="164"/>
        <v>17.12144015653223</v>
      </c>
      <c r="M915" s="10">
        <f t="shared" si="165"/>
        <v>-3.7535598434677695</v>
      </c>
      <c r="N915" s="10">
        <f t="shared" si="173"/>
        <v>182.574317177806</v>
      </c>
      <c r="O915" s="13">
        <f t="shared" si="166"/>
        <v>-0.4072851101972219</v>
      </c>
      <c r="P915" s="13">
        <f t="shared" si="167"/>
        <v>8.26122250859598</v>
      </c>
      <c r="Q915" s="13">
        <f t="shared" si="168"/>
        <v>2.3261036813830382</v>
      </c>
      <c r="R915" s="13">
        <f t="shared" si="171"/>
        <v>10.587326189979018</v>
      </c>
      <c r="S915" s="13">
        <f t="shared" si="172"/>
        <v>0</v>
      </c>
    </row>
    <row r="916" spans="9:19" ht="12.75">
      <c r="I916" s="2">
        <f t="shared" si="170"/>
        <v>12855</v>
      </c>
      <c r="J916" s="13">
        <f t="shared" si="169"/>
        <v>-6.5364777275102846</v>
      </c>
      <c r="K916" s="10">
        <f>MAX(D$8,K915+J915*I$44/VLOOKUP(K915,E$47:G$254,3,TRUE))</f>
        <v>220.13962411783442</v>
      </c>
      <c r="L916" s="13">
        <f t="shared" si="164"/>
        <v>17.13385666011689</v>
      </c>
      <c r="M916" s="10">
        <f t="shared" si="165"/>
        <v>-3.7411433398831093</v>
      </c>
      <c r="N916" s="10">
        <f t="shared" si="173"/>
        <v>182.44513946557726</v>
      </c>
      <c r="O916" s="13">
        <f t="shared" si="166"/>
        <v>-0.40744561736994456</v>
      </c>
      <c r="P916" s="13">
        <f t="shared" si="167"/>
        <v>8.268105843841855</v>
      </c>
      <c r="Q916" s="13">
        <f t="shared" si="168"/>
        <v>2.3292730887647513</v>
      </c>
      <c r="R916" s="13">
        <f t="shared" si="171"/>
        <v>10.597378932606606</v>
      </c>
      <c r="S916" s="13">
        <f t="shared" si="172"/>
        <v>0</v>
      </c>
    </row>
    <row r="917" spans="9:19" ht="12.75">
      <c r="I917" s="2">
        <f t="shared" si="170"/>
        <v>12870</v>
      </c>
      <c r="J917" s="13">
        <f t="shared" si="169"/>
        <v>-6.538636423769283</v>
      </c>
      <c r="K917" s="10">
        <f>MAX(D$8,K916+J916*I$44/VLOOKUP(K916,E$47:G$254,3,TRUE))</f>
        <v>220.0377258644238</v>
      </c>
      <c r="L917" s="13">
        <f t="shared" si="164"/>
        <v>17.14606218208047</v>
      </c>
      <c r="M917" s="10">
        <f t="shared" si="165"/>
        <v>-3.7289378179195296</v>
      </c>
      <c r="N917" s="10">
        <f t="shared" si="173"/>
        <v>182.31638906384677</v>
      </c>
      <c r="O917" s="13">
        <f t="shared" si="166"/>
        <v>-0.4075930136424404</v>
      </c>
      <c r="P917" s="13">
        <f t="shared" si="167"/>
        <v>8.274982115609664</v>
      </c>
      <c r="Q917" s="13">
        <f t="shared" si="168"/>
        <v>2.3324436427015236</v>
      </c>
      <c r="R917" s="13">
        <f t="shared" si="171"/>
        <v>10.607425758311187</v>
      </c>
      <c r="S917" s="13">
        <f t="shared" si="172"/>
        <v>0</v>
      </c>
    </row>
    <row r="918" spans="9:19" ht="12.75">
      <c r="I918" s="2">
        <f t="shared" si="170"/>
        <v>12885</v>
      </c>
      <c r="J918" s="13">
        <f t="shared" si="169"/>
        <v>-6.540595125073775</v>
      </c>
      <c r="K918" s="10">
        <f>MAX(D$8,K917+J917*I$44/VLOOKUP(K917,E$47:G$254,3,TRUE))</f>
        <v>219.93579395873326</v>
      </c>
      <c r="L918" s="13">
        <f t="shared" si="164"/>
        <v>17.15806147590554</v>
      </c>
      <c r="M918" s="10">
        <f t="shared" si="165"/>
        <v>-3.7169385240944592</v>
      </c>
      <c r="N918" s="10">
        <f t="shared" si="173"/>
        <v>182.18805871174106</v>
      </c>
      <c r="O918" s="13">
        <f t="shared" si="166"/>
        <v>-0.4077276227621951</v>
      </c>
      <c r="P918" s="13">
        <f t="shared" si="167"/>
        <v>8.281851107106155</v>
      </c>
      <c r="Q918" s="13">
        <f t="shared" si="168"/>
        <v>2.335615243725612</v>
      </c>
      <c r="R918" s="13">
        <f t="shared" si="171"/>
        <v>10.617466350831766</v>
      </c>
      <c r="S918" s="13">
        <f t="shared" si="172"/>
        <v>0</v>
      </c>
    </row>
    <row r="919" spans="9:19" ht="12.75">
      <c r="I919" s="2">
        <f t="shared" si="170"/>
        <v>12900</v>
      </c>
      <c r="J919" s="13">
        <f t="shared" si="169"/>
        <v>-6.542358781901825</v>
      </c>
      <c r="K919" s="10">
        <f>MAX(D$8,K918+J918*I$44/VLOOKUP(K918,E$47:G$254,3,TRUE))</f>
        <v>219.8338315185178</v>
      </c>
      <c r="L919" s="13">
        <f t="shared" si="164"/>
        <v>17.169859184791534</v>
      </c>
      <c r="M919" s="10">
        <f t="shared" si="165"/>
        <v>-3.705140815208466</v>
      </c>
      <c r="N919" s="10">
        <f t="shared" si="173"/>
        <v>182.06014131197642</v>
      </c>
      <c r="O919" s="13">
        <f t="shared" si="166"/>
        <v>-0.40784976086183633</v>
      </c>
      <c r="P919" s="13">
        <f t="shared" si="167"/>
        <v>8.288712608061328</v>
      </c>
      <c r="Q919" s="13">
        <f t="shared" si="168"/>
        <v>2.338787794828381</v>
      </c>
      <c r="R919" s="13">
        <f t="shared" si="171"/>
        <v>10.627500402889709</v>
      </c>
      <c r="S919" s="13">
        <f t="shared" si="172"/>
        <v>0</v>
      </c>
    </row>
    <row r="920" spans="9:19" ht="12.75">
      <c r="I920" s="2">
        <f t="shared" si="170"/>
        <v>12915</v>
      </c>
      <c r="J920" s="13">
        <f t="shared" si="169"/>
        <v>-6.543932228257823</v>
      </c>
      <c r="K920" s="10">
        <f>MAX(D$8,K919+J919*I$44/VLOOKUP(K919,E$47:G$254,3,TRUE))</f>
        <v>219.73184158435868</v>
      </c>
      <c r="L920" s="13">
        <f t="shared" si="164"/>
        <v>17.18145984422506</v>
      </c>
      <c r="M920" s="10">
        <f t="shared" si="165"/>
        <v>-3.81854015577494</v>
      </c>
      <c r="N920" s="10">
        <f t="shared" si="173"/>
        <v>181.93262992706354</v>
      </c>
      <c r="O920" s="13">
        <f t="shared" si="166"/>
        <v>-0.4079597366364851</v>
      </c>
      <c r="P920" s="13">
        <f t="shared" si="167"/>
        <v>8.295566414564787</v>
      </c>
      <c r="Q920" s="13">
        <f t="shared" si="168"/>
        <v>2.34196120140245</v>
      </c>
      <c r="R920" s="13">
        <f t="shared" si="171"/>
        <v>10.637527615967237</v>
      </c>
      <c r="S920" s="13">
        <f t="shared" si="172"/>
        <v>0</v>
      </c>
    </row>
    <row r="921" spans="9:19" ht="12.75">
      <c r="I921" s="2">
        <f t="shared" si="170"/>
        <v>12930</v>
      </c>
      <c r="J921" s="13">
        <f t="shared" si="169"/>
        <v>-6.547275566235495</v>
      </c>
      <c r="K921" s="10">
        <f>MAX(D$8,K920+J920*I$44/VLOOKUP(K920,E$47:G$254,3,TRUE))</f>
        <v>219.62982712147902</v>
      </c>
      <c r="L921" s="13">
        <f t="shared" si="164"/>
        <v>17.194823266326708</v>
      </c>
      <c r="M921" s="10">
        <f t="shared" si="165"/>
        <v>-3.8051767336732922</v>
      </c>
      <c r="N921" s="10">
        <f t="shared" si="173"/>
        <v>181.80121593556026</v>
      </c>
      <c r="O921" s="13">
        <f t="shared" si="166"/>
        <v>-0.4080578515186062</v>
      </c>
      <c r="P921" s="13">
        <f t="shared" si="167"/>
        <v>8.302412328906016</v>
      </c>
      <c r="Q921" s="13">
        <f t="shared" si="168"/>
        <v>2.345135371185198</v>
      </c>
      <c r="R921" s="13">
        <f t="shared" si="171"/>
        <v>10.647547700091213</v>
      </c>
      <c r="S921" s="13">
        <f t="shared" si="172"/>
        <v>0</v>
      </c>
    </row>
    <row r="922" spans="9:19" ht="12.75">
      <c r="I922" s="2">
        <f t="shared" si="170"/>
        <v>12945</v>
      </c>
      <c r="J922" s="13">
        <f t="shared" si="169"/>
        <v>-6.550390589405911</v>
      </c>
      <c r="K922" s="10">
        <f>MAX(D$8,K921+J921*I$44/VLOOKUP(K921,E$47:G$254,3,TRUE))</f>
        <v>219.5277605387399</v>
      </c>
      <c r="L922" s="13">
        <f t="shared" si="164"/>
        <v>17.207953952840334</v>
      </c>
      <c r="M922" s="10">
        <f t="shared" si="165"/>
        <v>-3.7920460471596655</v>
      </c>
      <c r="N922" s="10">
        <f t="shared" si="173"/>
        <v>181.67026184249116</v>
      </c>
      <c r="O922" s="13">
        <f t="shared" si="166"/>
        <v>-0.4082663309565078</v>
      </c>
      <c r="P922" s="13">
        <f t="shared" si="167"/>
        <v>8.309252200762275</v>
      </c>
      <c r="Q922" s="13">
        <f t="shared" si="168"/>
        <v>2.3483111626721476</v>
      </c>
      <c r="R922" s="13">
        <f t="shared" si="171"/>
        <v>10.657563363434424</v>
      </c>
      <c r="S922" s="13">
        <f t="shared" si="172"/>
        <v>0</v>
      </c>
    </row>
    <row r="923" spans="9:19" ht="12.75">
      <c r="I923" s="2">
        <f t="shared" si="170"/>
        <v>12960</v>
      </c>
      <c r="J923" s="13">
        <f t="shared" si="169"/>
        <v>-6.553282910809415</v>
      </c>
      <c r="K923" s="10">
        <f>MAX(D$8,K922+J922*I$44/VLOOKUP(K922,E$47:G$254,3,TRUE))</f>
        <v>219.42564539537935</v>
      </c>
      <c r="L923" s="13">
        <f t="shared" si="164"/>
        <v>17.22085716229694</v>
      </c>
      <c r="M923" s="10">
        <f t="shared" si="165"/>
        <v>-3.779142837703059</v>
      </c>
      <c r="N923" s="10">
        <f t="shared" si="173"/>
        <v>181.53975963832607</v>
      </c>
      <c r="O923" s="13">
        <f t="shared" si="166"/>
        <v>-0.40846057344219844</v>
      </c>
      <c r="P923" s="13">
        <f t="shared" si="167"/>
        <v>8.316085786369563</v>
      </c>
      <c r="Q923" s="13">
        <f t="shared" si="168"/>
        <v>2.3514884651179635</v>
      </c>
      <c r="R923" s="13">
        <f t="shared" si="171"/>
        <v>10.667574251487526</v>
      </c>
      <c r="S923" s="13">
        <f t="shared" si="172"/>
        <v>0</v>
      </c>
    </row>
    <row r="924" spans="9:19" ht="12.75">
      <c r="I924" s="2">
        <f t="shared" si="170"/>
        <v>12975</v>
      </c>
      <c r="J924" s="13">
        <f t="shared" si="169"/>
        <v>-6.555958011542009</v>
      </c>
      <c r="K924" s="10">
        <f>MAX(D$8,K923+J923*I$44/VLOOKUP(K923,E$47:G$254,3,TRUE))</f>
        <v>219.32348516313277</v>
      </c>
      <c r="L924" s="13">
        <f t="shared" si="164"/>
        <v>17.233538031194126</v>
      </c>
      <c r="M924" s="10">
        <f t="shared" si="165"/>
        <v>-3.7664619688058742</v>
      </c>
      <c r="N924" s="10">
        <f t="shared" si="173"/>
        <v>181.4097014945057</v>
      </c>
      <c r="O924" s="13">
        <f t="shared" si="166"/>
        <v>-0.40864092898630133</v>
      </c>
      <c r="P924" s="13">
        <f t="shared" si="167"/>
        <v>8.322912849152171</v>
      </c>
      <c r="Q924" s="13">
        <f t="shared" si="168"/>
        <v>2.3546671704999462</v>
      </c>
      <c r="R924" s="13">
        <f t="shared" si="171"/>
        <v>10.677580019652117</v>
      </c>
      <c r="S924" s="13">
        <f t="shared" si="172"/>
        <v>0</v>
      </c>
    </row>
    <row r="925" spans="9:19" ht="12.75">
      <c r="I925" s="2">
        <f t="shared" si="170"/>
        <v>12990</v>
      </c>
      <c r="J925" s="13">
        <f t="shared" si="169"/>
        <v>-6.5584212438427905</v>
      </c>
      <c r="K925" s="10">
        <f>MAX(D$8,K924+J924*I$44/VLOOKUP(K924,E$47:G$254,3,TRUE))</f>
        <v>219.22128322828982</v>
      </c>
      <c r="L925" s="13">
        <f t="shared" si="164"/>
        <v>17.24600157683997</v>
      </c>
      <c r="M925" s="10">
        <f t="shared" si="165"/>
        <v>-3.7539984231600307</v>
      </c>
      <c r="N925" s="10">
        <f t="shared" si="173"/>
        <v>181.2800797592419</v>
      </c>
      <c r="O925" s="13">
        <f t="shared" si="166"/>
        <v>-0.4088077393718095</v>
      </c>
      <c r="P925" s="13">
        <f t="shared" si="167"/>
        <v>8.329733159543146</v>
      </c>
      <c r="Q925" s="13">
        <f t="shared" si="168"/>
        <v>2.357847173454034</v>
      </c>
      <c r="R925" s="13">
        <f t="shared" si="171"/>
        <v>10.687580332997179</v>
      </c>
      <c r="S925" s="13">
        <f t="shared" si="172"/>
        <v>0</v>
      </c>
    </row>
    <row r="926" spans="9:19" ht="12.75">
      <c r="I926" s="2">
        <f t="shared" si="170"/>
        <v>13005</v>
      </c>
      <c r="J926" s="13">
        <f t="shared" si="169"/>
        <v>-6.560677834109374</v>
      </c>
      <c r="K926" s="10">
        <f>MAX(D$8,K925+J925*I$44/VLOOKUP(K925,E$47:G$254,3,TRUE))</f>
        <v>219.1190428937032</v>
      </c>
      <c r="L926" s="13">
        <f t="shared" si="164"/>
        <v>17.258252700130686</v>
      </c>
      <c r="M926" s="10">
        <f t="shared" si="165"/>
        <v>-3.7417472998693135</v>
      </c>
      <c r="N926" s="10">
        <f t="shared" si="173"/>
        <v>181.1508869534157</v>
      </c>
      <c r="O926" s="13">
        <f t="shared" si="166"/>
        <v>-0.4089613383464439</v>
      </c>
      <c r="P926" s="13">
        <f t="shared" si="167"/>
        <v>8.336546494809019</v>
      </c>
      <c r="Q926" s="13">
        <f t="shared" si="168"/>
        <v>2.3610283712122944</v>
      </c>
      <c r="R926" s="13">
        <f t="shared" si="171"/>
        <v>10.697574866021313</v>
      </c>
      <c r="S926" s="13">
        <f t="shared" si="172"/>
        <v>0</v>
      </c>
    </row>
    <row r="927" spans="9:19" ht="12.75">
      <c r="I927" s="2">
        <f t="shared" si="170"/>
        <v>13020</v>
      </c>
      <c r="J927" s="13">
        <f t="shared" si="169"/>
        <v>-6.562732885842625</v>
      </c>
      <c r="K927" s="10">
        <f>MAX(D$8,K926+J926*I$44/VLOOKUP(K926,E$47:G$254,3,TRUE))</f>
        <v>219.01676738075045</v>
      </c>
      <c r="L927" s="13">
        <f t="shared" si="164"/>
        <v>17.27029618826329</v>
      </c>
      <c r="M927" s="10">
        <f t="shared" si="165"/>
        <v>-3.7297038117367087</v>
      </c>
      <c r="N927" s="10">
        <f t="shared" si="173"/>
        <v>181.0221157665712</v>
      </c>
      <c r="O927" s="13">
        <f t="shared" si="166"/>
        <v>-0.40910205181103265</v>
      </c>
      <c r="P927" s="13">
        <f t="shared" si="167"/>
        <v>8.343352638878777</v>
      </c>
      <c r="Q927" s="13">
        <f t="shared" si="168"/>
        <v>2.3642106635418902</v>
      </c>
      <c r="R927" s="13">
        <f t="shared" si="171"/>
        <v>10.707563302420667</v>
      </c>
      <c r="S927" s="13">
        <f t="shared" si="172"/>
        <v>0</v>
      </c>
    </row>
    <row r="928" spans="9:19" ht="12.75">
      <c r="I928" s="2">
        <f t="shared" si="170"/>
        <v>13035</v>
      </c>
      <c r="J928" s="13">
        <f t="shared" si="169"/>
        <v>-6.564591382522728</v>
      </c>
      <c r="K928" s="10">
        <f>MAX(D$8,K927+J927*I$44/VLOOKUP(K927,E$47:G$254,3,TRUE))</f>
        <v>218.91445983124973</v>
      </c>
      <c r="L928" s="13">
        <f t="shared" si="164"/>
        <v>17.282136717385104</v>
      </c>
      <c r="M928" s="10">
        <f t="shared" si="165"/>
        <v>-3.8428632826148963</v>
      </c>
      <c r="N928" s="10">
        <f t="shared" si="173"/>
        <v>180.8937590530025</v>
      </c>
      <c r="O928" s="13">
        <f t="shared" si="166"/>
        <v>-0.40923019800288785</v>
      </c>
      <c r="P928" s="13">
        <f t="shared" si="167"/>
        <v>8.350151382176913</v>
      </c>
      <c r="Q928" s="13">
        <f t="shared" si="168"/>
        <v>2.3673939526854633</v>
      </c>
      <c r="R928" s="13">
        <f t="shared" si="171"/>
        <v>10.717545334862375</v>
      </c>
      <c r="S928" s="13">
        <f t="shared" si="172"/>
        <v>0</v>
      </c>
    </row>
    <row r="929" spans="9:19" ht="12.75">
      <c r="I929" s="2">
        <f t="shared" si="170"/>
        <v>13050</v>
      </c>
      <c r="J929" s="13">
        <f t="shared" si="169"/>
        <v>-6.568213572254425</v>
      </c>
      <c r="K929" s="10">
        <f>MAX(D$8,K928+J928*I$44/VLOOKUP(K928,E$47:G$254,3,TRUE))</f>
        <v>218.8121233093309</v>
      </c>
      <c r="L929" s="13">
        <f t="shared" si="164"/>
        <v>17.295734237017847</v>
      </c>
      <c r="M929" s="10">
        <f t="shared" si="165"/>
        <v>-3.8292657629821534</v>
      </c>
      <c r="N929" s="10">
        <f t="shared" si="173"/>
        <v>180.76150798789163</v>
      </c>
      <c r="O929" s="13">
        <f t="shared" si="166"/>
        <v>-0.409346087675317</v>
      </c>
      <c r="P929" s="13">
        <f t="shared" si="167"/>
        <v>8.356942521460502</v>
      </c>
      <c r="Q929" s="13">
        <f t="shared" si="168"/>
        <v>2.3705781433029203</v>
      </c>
      <c r="R929" s="13">
        <f t="shared" si="171"/>
        <v>10.727520664763421</v>
      </c>
      <c r="S929" s="13">
        <f t="shared" si="172"/>
        <v>0</v>
      </c>
    </row>
    <row r="930" spans="9:19" ht="12.75">
      <c r="I930" s="2">
        <f t="shared" si="170"/>
        <v>13065</v>
      </c>
      <c r="J930" s="13">
        <f t="shared" si="169"/>
        <v>-6.571601413970587</v>
      </c>
      <c r="K930" s="10">
        <f>MAX(D$8,K929+J929*I$44/VLOOKUP(K929,E$47:G$254,3,TRUE))</f>
        <v>218.7097303204856</v>
      </c>
      <c r="L930" s="13">
        <f t="shared" si="164"/>
        <v>17.309093383122534</v>
      </c>
      <c r="M930" s="10">
        <f t="shared" si="165"/>
        <v>-3.8159066168774665</v>
      </c>
      <c r="N930" s="10">
        <f t="shared" si="173"/>
        <v>180.629724877616</v>
      </c>
      <c r="O930" s="13">
        <f t="shared" si="166"/>
        <v>-0.4095719553812387</v>
      </c>
      <c r="P930" s="13">
        <f t="shared" si="167"/>
        <v>8.363727878268813</v>
      </c>
      <c r="Q930" s="13">
        <f t="shared" si="168"/>
        <v>2.3737640908831326</v>
      </c>
      <c r="R930" s="13">
        <f t="shared" si="171"/>
        <v>10.737491969151947</v>
      </c>
      <c r="S930" s="13">
        <f t="shared" si="172"/>
        <v>0</v>
      </c>
    </row>
    <row r="931" spans="9:19" ht="12.75">
      <c r="I931" s="2">
        <f t="shared" si="170"/>
        <v>13080</v>
      </c>
      <c r="J931" s="13">
        <f t="shared" si="169"/>
        <v>-6.574760659249424</v>
      </c>
      <c r="K931" s="10">
        <f>MAX(D$8,K930+J930*I$44/VLOOKUP(K930,E$47:G$254,3,TRUE))</f>
        <v>218.60728451800455</v>
      </c>
      <c r="L931" s="13">
        <f t="shared" si="164"/>
        <v>17.322219545176008</v>
      </c>
      <c r="M931" s="10">
        <f t="shared" si="165"/>
        <v>-3.802780454823992</v>
      </c>
      <c r="N931" s="10">
        <f t="shared" si="173"/>
        <v>180.49840151861733</v>
      </c>
      <c r="O931" s="13">
        <f t="shared" si="166"/>
        <v>-0.4097832099241714</v>
      </c>
      <c r="P931" s="13">
        <f t="shared" si="167"/>
        <v>8.37050720417226</v>
      </c>
      <c r="Q931" s="13">
        <f t="shared" si="168"/>
        <v>2.376951681754325</v>
      </c>
      <c r="R931" s="13">
        <f t="shared" si="171"/>
        <v>10.747458885926584</v>
      </c>
      <c r="S931" s="13">
        <f t="shared" si="172"/>
        <v>0</v>
      </c>
    </row>
    <row r="932" spans="9:19" ht="12.75">
      <c r="I932" s="2">
        <f t="shared" si="170"/>
        <v>13095</v>
      </c>
      <c r="J932" s="13">
        <f t="shared" si="169"/>
        <v>-6.577696924519607</v>
      </c>
      <c r="K932" s="10">
        <f>MAX(D$8,K931+J931*I$44/VLOOKUP(K931,E$47:G$254,3,TRUE))</f>
        <v>218.50478946551618</v>
      </c>
      <c r="L932" s="13">
        <f t="shared" si="164"/>
        <v>17.335117987591605</v>
      </c>
      <c r="M932" s="10">
        <f t="shared" si="165"/>
        <v>-3.7898820124083947</v>
      </c>
      <c r="N932" s="10">
        <f t="shared" si="173"/>
        <v>180.36752989281464</v>
      </c>
      <c r="O932" s="13">
        <f t="shared" si="166"/>
        <v>-0.40998020995345996</v>
      </c>
      <c r="P932" s="13">
        <f t="shared" si="167"/>
        <v>8.377280258037443</v>
      </c>
      <c r="Q932" s="13">
        <f t="shared" si="168"/>
        <v>2.3801408050345563</v>
      </c>
      <c r="R932" s="13">
        <f t="shared" si="171"/>
        <v>10.757421063071998</v>
      </c>
      <c r="S932" s="13">
        <f t="shared" si="172"/>
        <v>0</v>
      </c>
    </row>
    <row r="933" spans="9:19" ht="12.75">
      <c r="I933" s="2">
        <f t="shared" si="170"/>
        <v>13110</v>
      </c>
      <c r="J933" s="13">
        <f t="shared" si="169"/>
        <v>-6.580415694221987</v>
      </c>
      <c r="K933" s="10">
        <f>MAX(D$8,K932+J932*I$44/VLOOKUP(K932,E$47:G$254,3,TRUE))</f>
        <v>218.40224863909341</v>
      </c>
      <c r="L933" s="13">
        <f t="shared" si="164"/>
        <v>17.34779385263324</v>
      </c>
      <c r="M933" s="10">
        <f t="shared" si="165"/>
        <v>-3.7772061473667584</v>
      </c>
      <c r="N933" s="10">
        <f t="shared" si="173"/>
        <v>180.23710216330028</v>
      </c>
      <c r="O933" s="13">
        <f t="shared" si="166"/>
        <v>-0.4101633056910714</v>
      </c>
      <c r="P933" s="13">
        <f t="shared" si="167"/>
        <v>8.384046805845088</v>
      </c>
      <c r="Q933" s="13">
        <f t="shared" si="168"/>
        <v>2.383331352566166</v>
      </c>
      <c r="R933" s="13">
        <f t="shared" si="171"/>
        <v>10.767378158411255</v>
      </c>
      <c r="S933" s="13">
        <f t="shared" si="172"/>
        <v>0</v>
      </c>
    </row>
    <row r="934" spans="9:19" ht="12.75">
      <c r="I934" s="2">
        <f t="shared" si="170"/>
        <v>13125</v>
      </c>
      <c r="J934" s="13">
        <f t="shared" si="169"/>
        <v>-6.582922323897366</v>
      </c>
      <c r="K934" s="10">
        <f>MAX(D$8,K933+J933*I$44/VLOOKUP(K933,E$47:G$254,3,TRUE))</f>
        <v>218.29966542931135</v>
      </c>
      <c r="L934" s="13">
        <f t="shared" si="164"/>
        <v>17.360252163261432</v>
      </c>
      <c r="M934" s="10">
        <f t="shared" si="165"/>
        <v>-3.764747836738568</v>
      </c>
      <c r="N934" s="10">
        <f t="shared" si="173"/>
        <v>180.1071106701362</v>
      </c>
      <c r="O934" s="13">
        <f t="shared" si="166"/>
        <v>-0.410332839128273</v>
      </c>
      <c r="P934" s="13">
        <f t="shared" si="167"/>
        <v>8.390806620512315</v>
      </c>
      <c r="Q934" s="13">
        <f t="shared" si="168"/>
        <v>2.386523218851751</v>
      </c>
      <c r="R934" s="13">
        <f t="shared" si="171"/>
        <v>10.777329839364066</v>
      </c>
      <c r="S934" s="13">
        <f t="shared" si="172"/>
        <v>0</v>
      </c>
    </row>
    <row r="935" spans="9:19" ht="12.75">
      <c r="I935" s="2">
        <f t="shared" si="170"/>
        <v>13140</v>
      </c>
      <c r="J935" s="13">
        <f t="shared" si="169"/>
        <v>-6.585222043202149</v>
      </c>
      <c r="K935" s="10">
        <f>MAX(D$8,K934+J934*I$44/VLOOKUP(K934,E$47:G$254,3,TRUE))</f>
        <v>218.19704314325665</v>
      </c>
      <c r="L935" s="13">
        <f t="shared" si="164"/>
        <v>17.37249782591299</v>
      </c>
      <c r="M935" s="10">
        <f t="shared" si="165"/>
        <v>-3.8775021740870095</v>
      </c>
      <c r="N935" s="10">
        <f t="shared" si="173"/>
        <v>179.97754792624806</v>
      </c>
      <c r="O935" s="13">
        <f t="shared" si="166"/>
        <v>-0.41048914421878635</v>
      </c>
      <c r="P935" s="13">
        <f t="shared" si="167"/>
        <v>8.3975594817192</v>
      </c>
      <c r="Q935" s="13">
        <f t="shared" si="168"/>
        <v>2.38971630099164</v>
      </c>
      <c r="R935" s="13">
        <f t="shared" si="171"/>
        <v>10.787275782710841</v>
      </c>
      <c r="S935" s="13">
        <f t="shared" si="172"/>
        <v>0</v>
      </c>
    </row>
    <row r="936" spans="9:19" ht="12.75">
      <c r="I936" s="2">
        <f t="shared" si="170"/>
        <v>13155</v>
      </c>
      <c r="J936" s="13">
        <f t="shared" si="169"/>
        <v>-6.589275340689989</v>
      </c>
      <c r="K936" s="10">
        <f>MAX(D$8,K935+J935*I$44/VLOOKUP(K935,E$47:G$254,3,TRUE))</f>
        <v>218.09438500648994</v>
      </c>
      <c r="L936" s="13">
        <f t="shared" si="164"/>
        <v>17.3864910150523</v>
      </c>
      <c r="M936" s="10">
        <f t="shared" si="165"/>
        <v>-3.8635089849477</v>
      </c>
      <c r="N936" s="10">
        <f t="shared" si="173"/>
        <v>179.84410477337488</v>
      </c>
      <c r="O936" s="13">
        <f t="shared" si="166"/>
        <v>-0.4106325470668253</v>
      </c>
      <c r="P936" s="13">
        <f t="shared" si="167"/>
        <v>8.404305175739474</v>
      </c>
      <c r="Q936" s="13">
        <f t="shared" si="168"/>
        <v>2.3929104986228382</v>
      </c>
      <c r="R936" s="13">
        <f t="shared" si="171"/>
        <v>10.797215674362311</v>
      </c>
      <c r="S936" s="13">
        <f t="shared" si="172"/>
        <v>0</v>
      </c>
    </row>
    <row r="937" spans="9:19" ht="12.75">
      <c r="I937" s="2">
        <f t="shared" si="170"/>
        <v>13170</v>
      </c>
      <c r="J937" s="13">
        <f t="shared" si="169"/>
        <v>-6.593084429965813</v>
      </c>
      <c r="K937" s="10">
        <f>MAX(D$8,K936+J936*I$44/VLOOKUP(K936,E$47:G$254,3,TRUE))</f>
        <v>217.99166368218528</v>
      </c>
      <c r="L937" s="13">
        <f t="shared" si="164"/>
        <v>17.40023658636041</v>
      </c>
      <c r="M937" s="10">
        <f t="shared" si="165"/>
        <v>-3.8497634136395895</v>
      </c>
      <c r="N937" s="10">
        <f t="shared" si="173"/>
        <v>179.71114319219237</v>
      </c>
      <c r="O937" s="13">
        <f t="shared" si="166"/>
        <v>-0.4108852972186696</v>
      </c>
      <c r="P937" s="13">
        <f t="shared" si="167"/>
        <v>8.411045494066654</v>
      </c>
      <c r="Q937" s="13">
        <f t="shared" si="168"/>
        <v>2.3961066623279437</v>
      </c>
      <c r="R937" s="13">
        <f t="shared" si="171"/>
        <v>10.807152156394597</v>
      </c>
      <c r="S937" s="13">
        <f t="shared" si="172"/>
        <v>0</v>
      </c>
    </row>
    <row r="938" spans="9:19" ht="12.75">
      <c r="I938" s="2">
        <f t="shared" si="170"/>
        <v>13185</v>
      </c>
      <c r="J938" s="13">
        <f t="shared" si="169"/>
        <v>-6.596655291320026</v>
      </c>
      <c r="K938" s="10">
        <f>MAX(D$8,K937+J937*I$44/VLOOKUP(K937,E$47:G$254,3,TRUE))</f>
        <v>217.88888297734565</v>
      </c>
      <c r="L938" s="13">
        <f t="shared" si="164"/>
        <v>17.41374014379253</v>
      </c>
      <c r="M938" s="10">
        <f t="shared" si="165"/>
        <v>-3.8362598562074695</v>
      </c>
      <c r="N938" s="10">
        <f t="shared" si="173"/>
        <v>179.57865466100208</v>
      </c>
      <c r="O938" s="13">
        <f t="shared" si="166"/>
        <v>-0.4111228193585248</v>
      </c>
      <c r="P938" s="13">
        <f t="shared" si="167"/>
        <v>8.417780178820065</v>
      </c>
      <c r="Q938" s="13">
        <f t="shared" si="168"/>
        <v>2.3993046736524404</v>
      </c>
      <c r="R938" s="13">
        <f t="shared" si="171"/>
        <v>10.817084852472505</v>
      </c>
      <c r="S938" s="13">
        <f t="shared" si="172"/>
        <v>0</v>
      </c>
    </row>
    <row r="939" spans="9:19" ht="12.75">
      <c r="I939" s="2">
        <f t="shared" si="170"/>
        <v>13200</v>
      </c>
      <c r="J939" s="13">
        <f t="shared" si="169"/>
        <v>-6.599993764577871</v>
      </c>
      <c r="K939" s="10">
        <f>MAX(D$8,K938+J938*I$44/VLOOKUP(K938,E$47:G$254,3,TRUE))</f>
        <v>217.78604660574626</v>
      </c>
      <c r="L939" s="13">
        <f t="shared" si="164"/>
        <v>17.427007161264573</v>
      </c>
      <c r="M939" s="10">
        <f t="shared" si="165"/>
        <v>-3.822992838735427</v>
      </c>
      <c r="N939" s="10">
        <f t="shared" si="173"/>
        <v>179.4466308509642</v>
      </c>
      <c r="O939" s="13">
        <f t="shared" si="166"/>
        <v>-0.4113454863975221</v>
      </c>
      <c r="P939" s="13">
        <f t="shared" si="167"/>
        <v>8.424508979644118</v>
      </c>
      <c r="Q939" s="13">
        <f t="shared" si="168"/>
        <v>2.402504417042584</v>
      </c>
      <c r="R939" s="13">
        <f t="shared" si="171"/>
        <v>10.827013396686702</v>
      </c>
      <c r="S939" s="13">
        <f t="shared" si="172"/>
        <v>0</v>
      </c>
    </row>
    <row r="940" spans="9:19" ht="12.75">
      <c r="I940" s="2">
        <f t="shared" si="170"/>
        <v>13215</v>
      </c>
      <c r="J940" s="13">
        <f t="shared" si="169"/>
        <v>-6.603105552384761</v>
      </c>
      <c r="K940" s="10">
        <f>MAX(D$8,K939+J939*I$44/VLOOKUP(K939,E$47:G$254,3,TRUE))</f>
        <v>217.68315819012437</v>
      </c>
      <c r="L940" s="13">
        <f t="shared" si="164"/>
        <v>17.440042985682837</v>
      </c>
      <c r="M940" s="10">
        <f t="shared" si="165"/>
        <v>-3.8099570143171633</v>
      </c>
      <c r="N940" s="10">
        <f t="shared" si="173"/>
        <v>179.31506362162213</v>
      </c>
      <c r="O940" s="13">
        <f t="shared" si="166"/>
        <v>-0.4115536624875631</v>
      </c>
      <c r="P940" s="13">
        <f t="shared" si="167"/>
        <v>8.431231653520806</v>
      </c>
      <c r="Q940" s="13">
        <f t="shared" si="168"/>
        <v>2.4057057797772696</v>
      </c>
      <c r="R940" s="13">
        <f t="shared" si="171"/>
        <v>10.836937433298075</v>
      </c>
      <c r="S940" s="13">
        <f t="shared" si="172"/>
        <v>0</v>
      </c>
    </row>
    <row r="941" spans="9:19" ht="12.75">
      <c r="I941" s="2">
        <f t="shared" si="170"/>
        <v>13230</v>
      </c>
      <c r="J941" s="13">
        <f t="shared" si="169"/>
        <v>-6.605996223414554</v>
      </c>
      <c r="K941" s="10">
        <f>MAX(D$8,K940+J940*I$44/VLOOKUP(K940,E$47:G$254,3,TRUE))</f>
        <v>217.5802212643177</v>
      </c>
      <c r="L941" s="13">
        <f t="shared" si="164"/>
        <v>17.452852839902768</v>
      </c>
      <c r="M941" s="10">
        <f t="shared" si="165"/>
        <v>-3.797147160097232</v>
      </c>
      <c r="N941" s="10">
        <f t="shared" si="173"/>
        <v>179.1839450165316</v>
      </c>
      <c r="O941" s="13">
        <f t="shared" si="166"/>
        <v>-0.4117477032267516</v>
      </c>
      <c r="P941" s="13">
        <f t="shared" si="167"/>
        <v>8.437947964586725</v>
      </c>
      <c r="Q941" s="13">
        <f t="shared" si="168"/>
        <v>2.4089086519014904</v>
      </c>
      <c r="R941" s="13">
        <f t="shared" si="171"/>
        <v>10.846856616488214</v>
      </c>
      <c r="S941" s="13">
        <f t="shared" si="172"/>
        <v>0</v>
      </c>
    </row>
    <row r="942" spans="9:19" ht="12.75">
      <c r="I942" s="2">
        <f t="shared" si="170"/>
        <v>13245</v>
      </c>
      <c r="J942" s="13">
        <f t="shared" si="169"/>
        <v>-6.60867121550309</v>
      </c>
      <c r="K942" s="10">
        <f>MAX(D$8,K941+J941*I$44/VLOOKUP(K941,E$47:G$254,3,TRUE))</f>
        <v>217.4772392753529</v>
      </c>
      <c r="L942" s="13">
        <f t="shared" si="164"/>
        <v>17.465441825618857</v>
      </c>
      <c r="M942" s="10">
        <f t="shared" si="165"/>
        <v>-3.784558174381143</v>
      </c>
      <c r="N942" s="10">
        <f t="shared" si="173"/>
        <v>179.0532672589914</v>
      </c>
      <c r="O942" s="13">
        <f t="shared" si="166"/>
        <v>-0.41192795585914155</v>
      </c>
      <c r="P942" s="13">
        <f t="shared" si="167"/>
        <v>8.444657683954409</v>
      </c>
      <c r="Q942" s="13">
        <f t="shared" si="168"/>
        <v>2.412112926161357</v>
      </c>
      <c r="R942" s="13">
        <f t="shared" si="171"/>
        <v>10.856770610115767</v>
      </c>
      <c r="S942" s="13">
        <f t="shared" si="172"/>
        <v>0</v>
      </c>
    </row>
    <row r="943" spans="9:19" ht="12.75">
      <c r="I943" s="2">
        <f t="shared" si="170"/>
        <v>13260</v>
      </c>
      <c r="J943" s="13">
        <f t="shared" si="169"/>
        <v>-6.61113583870846</v>
      </c>
      <c r="K943" s="10">
        <f>MAX(D$8,K942+J942*I$44/VLOOKUP(K942,E$47:G$254,3,TRUE))</f>
        <v>217.37421558548542</v>
      </c>
      <c r="L943" s="13">
        <f aca="true" t="shared" si="174" ref="L943:L1006">(K943-N943)/D$12</f>
        <v>17.477814926187097</v>
      </c>
      <c r="M943" s="10">
        <f t="shared" si="165"/>
        <v>-3.897185073812903</v>
      </c>
      <c r="N943" s="10">
        <f t="shared" si="173"/>
        <v>178.9230227478738</v>
      </c>
      <c r="O943" s="13">
        <f t="shared" si="166"/>
        <v>-0.41209475946993734</v>
      </c>
      <c r="P943" s="13">
        <f t="shared" si="167"/>
        <v>8.451360589538007</v>
      </c>
      <c r="Q943" s="13">
        <f t="shared" si="168"/>
        <v>2.4153184979406292</v>
      </c>
      <c r="R943" s="13">
        <f t="shared" si="171"/>
        <v>10.866679087478637</v>
      </c>
      <c r="S943" s="13">
        <f t="shared" si="172"/>
        <v>0</v>
      </c>
    </row>
    <row r="944" spans="9:19" ht="12.75">
      <c r="I944" s="2">
        <f t="shared" si="170"/>
        <v>13275</v>
      </c>
      <c r="J944" s="13">
        <f t="shared" si="169"/>
        <v>-6.615350660136276</v>
      </c>
      <c r="K944" s="10">
        <f>MAX(D$8,K943+J943*I$44/VLOOKUP(K943,E$47:G$254,3,TRUE))</f>
        <v>217.27115347419124</v>
      </c>
      <c r="L944" s="13">
        <f t="shared" si="174"/>
        <v>17.491932391218096</v>
      </c>
      <c r="M944" s="10">
        <f t="shared" si="165"/>
        <v>-3.8830676087819036</v>
      </c>
      <c r="N944" s="10">
        <f t="shared" si="173"/>
        <v>178.78890221351142</v>
      </c>
      <c r="O944" s="13">
        <f t="shared" si="166"/>
        <v>-0.412248445176715</v>
      </c>
      <c r="P944" s="13">
        <f t="shared" si="167"/>
        <v>8.45805646588308</v>
      </c>
      <c r="Q944" s="13">
        <f t="shared" si="168"/>
        <v>2.41852526519874</v>
      </c>
      <c r="R944" s="13">
        <f t="shared" si="171"/>
        <v>10.87658173108182</v>
      </c>
      <c r="S944" s="13">
        <f t="shared" si="172"/>
        <v>0</v>
      </c>
    </row>
    <row r="945" spans="9:19" ht="12.75">
      <c r="I945" s="2">
        <f t="shared" si="170"/>
        <v>13290</v>
      </c>
      <c r="J945" s="13">
        <f t="shared" si="169"/>
        <v>-6.619317992706902</v>
      </c>
      <c r="K945" s="10">
        <f>MAX(D$8,K944+J944*I$44/VLOOKUP(K944,E$47:G$254,3,TRUE))</f>
        <v>217.16802565733516</v>
      </c>
      <c r="L945" s="13">
        <f t="shared" si="174"/>
        <v>17.505799149807007</v>
      </c>
      <c r="M945" s="10">
        <f aca="true" t="shared" si="175" ref="M945:M1008">L945-VLOOKUP(N945,A$47:C$254,2,TRUE)</f>
        <v>-3.8692008501929926</v>
      </c>
      <c r="N945" s="10">
        <f t="shared" si="173"/>
        <v>178.65526752775975</v>
      </c>
      <c r="O945" s="13">
        <f aca="true" t="shared" si="176" ref="O945:O1008">(K945-K944)/(I945-I944)*60</f>
        <v>-0.4125112674242928</v>
      </c>
      <c r="P945" s="13">
        <f t="shared" si="167"/>
        <v>8.464747080221285</v>
      </c>
      <c r="Q945" s="13">
        <f t="shared" si="168"/>
        <v>2.4217340768788205</v>
      </c>
      <c r="R945" s="13">
        <f t="shared" si="171"/>
        <v>10.886481157100105</v>
      </c>
      <c r="S945" s="13">
        <f t="shared" si="172"/>
        <v>0</v>
      </c>
    </row>
    <row r="946" spans="9:19" ht="12.75">
      <c r="I946" s="2">
        <f t="shared" si="170"/>
        <v>13305</v>
      </c>
      <c r="J946" s="13">
        <f t="shared" si="169"/>
        <v>-6.623043890919066</v>
      </c>
      <c r="K946" s="10">
        <f>MAX(D$8,K945+J945*I$44/VLOOKUP(K945,E$47:G$254,3,TRUE))</f>
        <v>217.0648359930627</v>
      </c>
      <c r="L946" s="13">
        <f t="shared" si="174"/>
        <v>17.51942087747091</v>
      </c>
      <c r="M946" s="10">
        <f t="shared" si="175"/>
        <v>-3.8555791225290896</v>
      </c>
      <c r="N946" s="10">
        <f t="shared" si="173"/>
        <v>178.5221100626267</v>
      </c>
      <c r="O946" s="13">
        <f t="shared" si="176"/>
        <v>-0.41275865708985293</v>
      </c>
      <c r="P946" s="13">
        <f t="shared" si="167"/>
        <v>8.471432173616785</v>
      </c>
      <c r="Q946" s="13">
        <f t="shared" si="168"/>
        <v>2.42494481293506</v>
      </c>
      <c r="R946" s="13">
        <f t="shared" si="171"/>
        <v>10.896376986551845</v>
      </c>
      <c r="S946" s="13">
        <f t="shared" si="172"/>
        <v>0</v>
      </c>
    </row>
    <row r="947" spans="9:19" ht="12.75">
      <c r="I947" s="2">
        <f t="shared" si="170"/>
        <v>13320</v>
      </c>
      <c r="J947" s="13">
        <f t="shared" si="169"/>
        <v>-6.626534267104901</v>
      </c>
      <c r="K947" s="10">
        <f>MAX(D$8,K946+J946*I$44/VLOOKUP(K946,E$47:G$254,3,TRUE))</f>
        <v>216.96158824513478</v>
      </c>
      <c r="L947" s="13">
        <f t="shared" si="174"/>
        <v>17.5328031180424</v>
      </c>
      <c r="M947" s="10">
        <f t="shared" si="175"/>
        <v>-3.8421968819576016</v>
      </c>
      <c r="N947" s="10">
        <f t="shared" si="173"/>
        <v>178.3894213854415</v>
      </c>
      <c r="O947" s="13">
        <f t="shared" si="176"/>
        <v>-0.41299099171169473</v>
      </c>
      <c r="P947" s="13">
        <f t="shared" si="167"/>
        <v>8.478111494679082</v>
      </c>
      <c r="Q947" s="13">
        <f t="shared" si="168"/>
        <v>2.428157356258415</v>
      </c>
      <c r="R947" s="13">
        <f t="shared" si="171"/>
        <v>10.906268850937497</v>
      </c>
      <c r="S947" s="13">
        <f t="shared" si="172"/>
        <v>0</v>
      </c>
    </row>
    <row r="948" spans="9:19" ht="12.75">
      <c r="I948" s="2">
        <f t="shared" si="170"/>
        <v>13335</v>
      </c>
      <c r="J948" s="13">
        <f t="shared" si="169"/>
        <v>-6.629794894754127</v>
      </c>
      <c r="K948" s="10">
        <f>MAX(D$8,K947+J947*I$44/VLOOKUP(K947,E$47:G$254,3,TRUE))</f>
        <v>216.858286085144</v>
      </c>
      <c r="L948" s="13">
        <f t="shared" si="174"/>
        <v>17.545951286736877</v>
      </c>
      <c r="M948" s="10">
        <f t="shared" si="175"/>
        <v>-3.8290487132631235</v>
      </c>
      <c r="N948" s="10">
        <f t="shared" si="173"/>
        <v>178.25719325432286</v>
      </c>
      <c r="O948" s="13">
        <f t="shared" si="176"/>
        <v>-0.41320863996315893</v>
      </c>
      <c r="P948" s="13">
        <f aca="true" t="shared" si="177" ref="P948:P1011">$D$16*($D$19*$D$21*$D$17+$D$20*$D$22*$D$18)*($D$7^4-$K948^4)</f>
        <v>8.484784799375099</v>
      </c>
      <c r="Q948" s="13">
        <f aca="true" t="shared" si="178" ref="Q948:Q1011">($D$7-$K948)*(1/$D$13+1/$D$14)</f>
        <v>2.4313715926076496</v>
      </c>
      <c r="R948" s="13">
        <f t="shared" si="171"/>
        <v>10.91615639198275</v>
      </c>
      <c r="S948" s="13">
        <f t="shared" si="172"/>
        <v>0</v>
      </c>
    </row>
    <row r="949" spans="9:19" ht="12.75">
      <c r="I949" s="2">
        <f t="shared" si="170"/>
        <v>13350</v>
      </c>
      <c r="J949" s="13">
        <f t="shared" si="169"/>
        <v>-6.6328314117606215</v>
      </c>
      <c r="K949" s="10">
        <f>MAX(D$8,K948+J948*I$44/VLOOKUP(K948,E$47:G$254,3,TRUE))</f>
        <v>216.754933094679</v>
      </c>
      <c r="L949" s="13">
        <f t="shared" si="174"/>
        <v>17.558870673148355</v>
      </c>
      <c r="M949" s="10">
        <f t="shared" si="175"/>
        <v>-3.8161293268516445</v>
      </c>
      <c r="N949" s="10">
        <f t="shared" si="173"/>
        <v>178.1254176137526</v>
      </c>
      <c r="O949" s="13">
        <f t="shared" si="176"/>
        <v>-0.4134119618599925</v>
      </c>
      <c r="P949" s="13">
        <f t="shared" si="177"/>
        <v>8.491451850845742</v>
      </c>
      <c r="Q949" s="13">
        <f t="shared" si="178"/>
        <v>2.434587410541992</v>
      </c>
      <c r="R949" s="13">
        <f t="shared" si="171"/>
        <v>10.926039261387734</v>
      </c>
      <c r="S949" s="13">
        <f t="shared" si="172"/>
        <v>0</v>
      </c>
    </row>
    <row r="950" spans="9:19" ht="12.75">
      <c r="I950" s="2">
        <f t="shared" si="170"/>
        <v>13365</v>
      </c>
      <c r="J950" s="13">
        <f t="shared" si="169"/>
        <v>-6.635649323593206</v>
      </c>
      <c r="K950" s="10">
        <f>MAX(D$8,K949+J949*I$44/VLOOKUP(K949,E$47:G$254,3,TRUE))</f>
        <v>216.6515327674384</v>
      </c>
      <c r="L950" s="13">
        <f t="shared" si="174"/>
        <v>17.57156644417542</v>
      </c>
      <c r="M950" s="10">
        <f t="shared" si="175"/>
        <v>-3.9284335558245793</v>
      </c>
      <c r="N950" s="10">
        <f t="shared" si="173"/>
        <v>177.99408659025246</v>
      </c>
      <c r="O950" s="13">
        <f t="shared" si="176"/>
        <v>-0.41360130896237024</v>
      </c>
      <c r="P950" s="13">
        <f t="shared" si="177"/>
        <v>8.498112419226853</v>
      </c>
      <c r="Q950" s="13">
        <f t="shared" si="178"/>
        <v>2.4378047013553603</v>
      </c>
      <c r="R950" s="13">
        <f t="shared" si="171"/>
        <v>10.935917120582214</v>
      </c>
      <c r="S950" s="13">
        <f t="shared" si="172"/>
        <v>0</v>
      </c>
    </row>
    <row r="951" spans="9:19" ht="12.75">
      <c r="I951" s="2">
        <f t="shared" si="170"/>
        <v>13380</v>
      </c>
      <c r="J951" s="13">
        <f t="shared" si="169"/>
        <v>-6.640209388228886</v>
      </c>
      <c r="K951" s="10">
        <f>MAX(D$8,K950+J950*I$44/VLOOKUP(K950,E$47:G$254,3,TRUE))</f>
        <v>216.54808851129513</v>
      </c>
      <c r="L951" s="13">
        <f t="shared" si="174"/>
        <v>17.585999028715452</v>
      </c>
      <c r="M951" s="10">
        <f t="shared" si="175"/>
        <v>-3.9140009712845476</v>
      </c>
      <c r="N951" s="10">
        <f t="shared" si="173"/>
        <v>177.85889064812113</v>
      </c>
      <c r="O951" s="13">
        <f t="shared" si="176"/>
        <v>-0.41377702457305077</v>
      </c>
      <c r="P951" s="13">
        <f t="shared" si="177"/>
        <v>8.504766281474437</v>
      </c>
      <c r="Q951" s="13">
        <f t="shared" si="178"/>
        <v>2.4410233590121297</v>
      </c>
      <c r="R951" s="13">
        <f t="shared" si="171"/>
        <v>10.945789640486566</v>
      </c>
      <c r="S951" s="13">
        <f t="shared" si="172"/>
        <v>0</v>
      </c>
    </row>
    <row r="952" spans="9:19" ht="12.75">
      <c r="I952" s="2">
        <f t="shared" si="170"/>
        <v>13395</v>
      </c>
      <c r="J952" s="13">
        <f t="shared" si="169"/>
        <v>-6.644514124709865</v>
      </c>
      <c r="K952" s="10">
        <f>MAX(D$8,K951+J951*I$44/VLOOKUP(K951,E$47:G$254,3,TRUE))</f>
        <v>216.44457316753537</v>
      </c>
      <c r="L952" s="13">
        <f t="shared" si="174"/>
        <v>17.60017353099322</v>
      </c>
      <c r="M952" s="10">
        <f t="shared" si="175"/>
        <v>-3.899826469006779</v>
      </c>
      <c r="N952" s="10">
        <f t="shared" si="173"/>
        <v>177.72419139935027</v>
      </c>
      <c r="O952" s="13">
        <f t="shared" si="176"/>
        <v>-0.4140613750390685</v>
      </c>
      <c r="P952" s="13">
        <f t="shared" si="177"/>
        <v>8.511415177730397</v>
      </c>
      <c r="Q952" s="13">
        <f t="shared" si="178"/>
        <v>2.4442442285529586</v>
      </c>
      <c r="R952" s="13">
        <f t="shared" si="171"/>
        <v>10.955659406283356</v>
      </c>
      <c r="S952" s="13">
        <f t="shared" si="172"/>
        <v>0</v>
      </c>
    </row>
    <row r="953" spans="9:19" ht="12.75">
      <c r="I953" s="2">
        <f t="shared" si="170"/>
        <v>13410</v>
      </c>
      <c r="J953" s="13">
        <f t="shared" si="169"/>
        <v>-6.648569768971772</v>
      </c>
      <c r="K953" s="10">
        <f>MAX(D$8,K952+J952*I$44/VLOOKUP(K952,E$47:G$254,3,TRUE))</f>
        <v>216.34099071651278</v>
      </c>
      <c r="L953" s="13">
        <f t="shared" si="174"/>
        <v>17.614095797455345</v>
      </c>
      <c r="M953" s="10">
        <f t="shared" si="175"/>
        <v>-3.885904202544655</v>
      </c>
      <c r="N953" s="10">
        <f t="shared" si="173"/>
        <v>177.58997996211102</v>
      </c>
      <c r="O953" s="13">
        <f t="shared" si="176"/>
        <v>-0.41432980409035736</v>
      </c>
      <c r="P953" s="13">
        <f t="shared" si="177"/>
        <v>8.518058842354034</v>
      </c>
      <c r="Q953" s="13">
        <f t="shared" si="178"/>
        <v>2.4474671861295407</v>
      </c>
      <c r="R953" s="13">
        <f t="shared" si="171"/>
        <v>10.965526028483573</v>
      </c>
      <c r="S953" s="13">
        <f t="shared" si="172"/>
        <v>0</v>
      </c>
    </row>
    <row r="954" spans="9:19" ht="12.75">
      <c r="I954" s="2">
        <f t="shared" si="170"/>
        <v>13425</v>
      </c>
      <c r="J954" s="13">
        <f t="shared" si="169"/>
        <v>-6.65238241057391</v>
      </c>
      <c r="K954" s="10">
        <f>MAX(D$8,K953+J953*I$44/VLOOKUP(K953,E$47:G$254,3,TRUE))</f>
        <v>216.23734504136797</v>
      </c>
      <c r="L954" s="13">
        <f t="shared" si="174"/>
        <v>17.627771538904383</v>
      </c>
      <c r="M954" s="10">
        <f t="shared" si="175"/>
        <v>-3.8722284610956166</v>
      </c>
      <c r="N954" s="10">
        <f t="shared" si="173"/>
        <v>177.45624765577833</v>
      </c>
      <c r="O954" s="13">
        <f t="shared" si="176"/>
        <v>-0.4145827005792171</v>
      </c>
      <c r="P954" s="13">
        <f t="shared" si="177"/>
        <v>8.524697017412127</v>
      </c>
      <c r="Q954" s="13">
        <f t="shared" si="178"/>
        <v>2.4506921109183457</v>
      </c>
      <c r="R954" s="13">
        <f t="shared" si="171"/>
        <v>10.975389128330473</v>
      </c>
      <c r="S954" s="13">
        <f t="shared" si="172"/>
        <v>0</v>
      </c>
    </row>
    <row r="955" spans="9:19" ht="12.75">
      <c r="I955" s="2">
        <f t="shared" si="170"/>
        <v>13440</v>
      </c>
      <c r="J955" s="13">
        <f aca="true" t="shared" si="179" ref="J955:J1018">(D$7-K955)*(1/D$13+1/D$14)+D$16*(D$19*D$21*D$17+D$20*D$22*D$18)*(D$7^4-K955^4)-(K955-N955)/D$12</f>
        <v>-6.655957996121174</v>
      </c>
      <c r="K955" s="10">
        <f>MAX(D$8,K954+J954*I$44/VLOOKUP(K954,E$47:G$254,3,TRUE))</f>
        <v>216.13363993031038</v>
      </c>
      <c r="L955" s="13">
        <f t="shared" si="174"/>
        <v>17.641206333657983</v>
      </c>
      <c r="M955" s="10">
        <f t="shared" si="175"/>
        <v>-3.8587936663420166</v>
      </c>
      <c r="N955" s="10">
        <f t="shared" si="173"/>
        <v>177.32298599626282</v>
      </c>
      <c r="O955" s="13">
        <f t="shared" si="176"/>
        <v>-0.41482044423037223</v>
      </c>
      <c r="P955" s="13">
        <f t="shared" si="177"/>
        <v>8.531329452487194</v>
      </c>
      <c r="Q955" s="13">
        <f t="shared" si="178"/>
        <v>2.4539188850496165</v>
      </c>
      <c r="R955" s="13">
        <f t="shared" si="171"/>
        <v>10.98524833753681</v>
      </c>
      <c r="S955" s="13">
        <f t="shared" si="172"/>
        <v>0</v>
      </c>
    </row>
    <row r="956" spans="9:19" ht="12.75">
      <c r="I956" s="2">
        <f aca="true" t="shared" si="180" ref="I956:I1019">I955+I$44</f>
        <v>13455</v>
      </c>
      <c r="J956" s="13">
        <f t="shared" si="179"/>
        <v>-6.659302332605975</v>
      </c>
      <c r="K956" s="10">
        <f>MAX(D$8,K955+J955*I$44/VLOOKUP(K955,E$47:G$254,3,TRUE))</f>
        <v>216.02987907884682</v>
      </c>
      <c r="L956" s="13">
        <f t="shared" si="174"/>
        <v>17.654405630634304</v>
      </c>
      <c r="M956" s="10">
        <f t="shared" si="175"/>
        <v>-3.8455943693656955</v>
      </c>
      <c r="N956" s="10">
        <f t="shared" si="173"/>
        <v>177.19018669145134</v>
      </c>
      <c r="O956" s="13">
        <f t="shared" si="176"/>
        <v>-0.4150434058542487</v>
      </c>
      <c r="P956" s="13">
        <f t="shared" si="177"/>
        <v>8.5379559044903</v>
      </c>
      <c r="Q956" s="13">
        <f t="shared" si="178"/>
        <v>2.45714739353803</v>
      </c>
      <c r="R956" s="13">
        <f aca="true" t="shared" si="181" ref="R956:R1019">(D$7-K956)*(1/D$13+1/D$14)+D$16*(D$19*D$21*D$17+D$20*D$22*D$18)*(D$7^4-K956^4)</f>
        <v>10.99510329802833</v>
      </c>
      <c r="S956" s="13">
        <f aca="true" t="shared" si="182" ref="S956:S1019">IF(K956=D$8,-J956,0)</f>
        <v>0</v>
      </c>
    </row>
    <row r="957" spans="9:19" ht="12.75">
      <c r="I957" s="2">
        <f t="shared" si="180"/>
        <v>13470</v>
      </c>
      <c r="J957" s="13">
        <f t="shared" si="179"/>
        <v>-6.6624210906721615</v>
      </c>
      <c r="K957" s="10">
        <f>MAX(D$8,K956+J956*I$44/VLOOKUP(K956,E$47:G$254,3,TRUE))</f>
        <v>215.9260660919579</v>
      </c>
      <c r="L957" s="13">
        <f t="shared" si="174"/>
        <v>17.667374752365504</v>
      </c>
      <c r="M957" s="10">
        <f t="shared" si="175"/>
        <v>-3.832625247634496</v>
      </c>
      <c r="N957" s="10">
        <f t="shared" si="173"/>
        <v>177.05784163675378</v>
      </c>
      <c r="O957" s="13">
        <f t="shared" si="176"/>
        <v>-0.4152519475557028</v>
      </c>
      <c r="P957" s="13">
        <f t="shared" si="177"/>
        <v>8.544576137478368</v>
      </c>
      <c r="Q957" s="13">
        <f t="shared" si="178"/>
        <v>2.4603775242149757</v>
      </c>
      <c r="R957" s="13">
        <f t="shared" si="181"/>
        <v>11.004953661693342</v>
      </c>
      <c r="S957" s="13">
        <f t="shared" si="182"/>
        <v>0</v>
      </c>
    </row>
    <row r="958" spans="9:19" ht="12.75">
      <c r="I958" s="2">
        <f t="shared" si="180"/>
        <v>13485</v>
      </c>
      <c r="J958" s="13">
        <f t="shared" si="179"/>
        <v>-6.665319807802778</v>
      </c>
      <c r="K958" s="10">
        <f>MAX(D$8,K957+J957*I$44/VLOOKUP(K957,E$47:G$254,3,TRUE))</f>
        <v>215.82220448622363</v>
      </c>
      <c r="L958" s="13">
        <f t="shared" si="174"/>
        <v>17.680118897941007</v>
      </c>
      <c r="M958" s="10">
        <f t="shared" si="175"/>
        <v>-3.944881102058993</v>
      </c>
      <c r="N958" s="10">
        <f t="shared" si="173"/>
        <v>176.9259429107534</v>
      </c>
      <c r="O958" s="13">
        <f t="shared" si="176"/>
        <v>-0.415446422937066</v>
      </c>
      <c r="P958" s="13">
        <f t="shared" si="177"/>
        <v>8.55118992247581</v>
      </c>
      <c r="Q958" s="13">
        <f t="shared" si="178"/>
        <v>2.463609167662419</v>
      </c>
      <c r="R958" s="13">
        <f t="shared" si="181"/>
        <v>11.01479909013823</v>
      </c>
      <c r="S958" s="13">
        <f t="shared" si="182"/>
        <v>0</v>
      </c>
    </row>
    <row r="959" spans="9:19" ht="12.75">
      <c r="I959" s="2">
        <f t="shared" si="180"/>
        <v>13500</v>
      </c>
      <c r="J959" s="13">
        <f t="shared" si="179"/>
        <v>-6.669959273269782</v>
      </c>
      <c r="K959" s="10">
        <f>MAX(D$8,K958+J958*I$44/VLOOKUP(K958,E$47:G$254,3,TRUE))</f>
        <v>215.71829769189927</v>
      </c>
      <c r="L959" s="13">
        <f t="shared" si="174"/>
        <v>17.69459852771857</v>
      </c>
      <c r="M959" s="10">
        <f t="shared" si="175"/>
        <v>-3.9304014722814316</v>
      </c>
      <c r="N959" s="10">
        <f t="shared" si="173"/>
        <v>176.7901809309184</v>
      </c>
      <c r="O959" s="13">
        <f t="shared" si="176"/>
        <v>-0.4156271772974378</v>
      </c>
      <c r="P959" s="13">
        <f t="shared" si="177"/>
        <v>8.557797037300475</v>
      </c>
      <c r="Q959" s="13">
        <f t="shared" si="178"/>
        <v>2.466842217148311</v>
      </c>
      <c r="R959" s="13">
        <f t="shared" si="181"/>
        <v>11.024639254448786</v>
      </c>
      <c r="S959" s="13">
        <f t="shared" si="182"/>
        <v>0</v>
      </c>
    </row>
    <row r="960" spans="9:19" ht="12.75">
      <c r="I960" s="2">
        <f t="shared" si="180"/>
        <v>13515</v>
      </c>
      <c r="J960" s="13">
        <f t="shared" si="179"/>
        <v>-6.674342059136224</v>
      </c>
      <c r="K960" s="10">
        <f>MAX(D$8,K959+J959*I$44/VLOOKUP(K959,E$47:G$254,3,TRUE))</f>
        <v>215.61431857216547</v>
      </c>
      <c r="L960" s="13">
        <f t="shared" si="174"/>
        <v>17.70881877666949</v>
      </c>
      <c r="M960" s="10">
        <f t="shared" si="175"/>
        <v>-3.9161812233305113</v>
      </c>
      <c r="N960" s="10">
        <f t="shared" si="173"/>
        <v>176.6549172634926</v>
      </c>
      <c r="O960" s="13">
        <f t="shared" si="176"/>
        <v>-0.4159164789351735</v>
      </c>
      <c r="P960" s="13">
        <f t="shared" si="177"/>
        <v>8.5643992005012</v>
      </c>
      <c r="Q960" s="13">
        <f t="shared" si="178"/>
        <v>2.4700775170320655</v>
      </c>
      <c r="R960" s="13">
        <f t="shared" si="181"/>
        <v>11.034476717533265</v>
      </c>
      <c r="S960" s="13">
        <f t="shared" si="182"/>
        <v>0</v>
      </c>
    </row>
    <row r="961" spans="9:19" ht="12.75">
      <c r="I961" s="2">
        <f t="shared" si="180"/>
        <v>13530</v>
      </c>
      <c r="J961" s="13">
        <f t="shared" si="179"/>
        <v>-6.678474430480707</v>
      </c>
      <c r="K961" s="10">
        <f>MAX(D$8,K960+J960*I$44/VLOOKUP(K960,E$47:G$254,3,TRUE))</f>
        <v>215.51027112844383</v>
      </c>
      <c r="L961" s="13">
        <f t="shared" si="174"/>
        <v>17.72278552113023</v>
      </c>
      <c r="M961" s="10">
        <f t="shared" si="175"/>
        <v>-3.9022144788697695</v>
      </c>
      <c r="N961" s="10">
        <f t="shared" si="173"/>
        <v>176.52014298195732</v>
      </c>
      <c r="O961" s="13">
        <f t="shared" si="176"/>
        <v>-0.4161897748865613</v>
      </c>
      <c r="P961" s="13">
        <f t="shared" si="177"/>
        <v>8.570996147839674</v>
      </c>
      <c r="Q961" s="13">
        <f t="shared" si="178"/>
        <v>2.4733149428098504</v>
      </c>
      <c r="R961" s="13">
        <f t="shared" si="181"/>
        <v>11.044311090649524</v>
      </c>
      <c r="S961" s="13">
        <f t="shared" si="182"/>
        <v>0</v>
      </c>
    </row>
    <row r="962" spans="9:19" ht="12.75">
      <c r="I962" s="2">
        <f t="shared" si="180"/>
        <v>13545</v>
      </c>
      <c r="J962" s="13">
        <f t="shared" si="179"/>
        <v>-6.682362505356577</v>
      </c>
      <c r="K962" s="10">
        <f>MAX(D$8,K961+J961*I$44/VLOOKUP(K961,E$47:G$254,3,TRUE))</f>
        <v>215.40615926448854</v>
      </c>
      <c r="L962" s="13">
        <f t="shared" si="174"/>
        <v>17.736504501119104</v>
      </c>
      <c r="M962" s="10">
        <f t="shared" si="175"/>
        <v>-3.8884954988808964</v>
      </c>
      <c r="N962" s="10">
        <f t="shared" si="173"/>
        <v>176.3858493620265</v>
      </c>
      <c r="O962" s="13">
        <f t="shared" si="176"/>
        <v>-0.41644745582118503</v>
      </c>
      <c r="P962" s="13">
        <f t="shared" si="177"/>
        <v>8.577587622745781</v>
      </c>
      <c r="Q962" s="13">
        <f t="shared" si="178"/>
        <v>2.476554373016745</v>
      </c>
      <c r="R962" s="13">
        <f t="shared" si="181"/>
        <v>11.054141995762526</v>
      </c>
      <c r="S962" s="13">
        <f t="shared" si="182"/>
        <v>0</v>
      </c>
    </row>
    <row r="963" spans="9:19" ht="12.75">
      <c r="I963" s="2">
        <f t="shared" si="180"/>
        <v>13560</v>
      </c>
      <c r="J963" s="13">
        <f t="shared" si="179"/>
        <v>-6.686012258228356</v>
      </c>
      <c r="K963" s="10">
        <f>MAX(D$8,K962+J962*I$44/VLOOKUP(K962,E$47:G$254,3,TRUE))</f>
        <v>215.30198678867845</v>
      </c>
      <c r="L963" s="13">
        <f t="shared" si="174"/>
        <v>17.749981323510607</v>
      </c>
      <c r="M963" s="10">
        <f t="shared" si="175"/>
        <v>-3.8750186764893932</v>
      </c>
      <c r="N963" s="10">
        <f t="shared" si="173"/>
        <v>176.2520278769551</v>
      </c>
      <c r="O963" s="13">
        <f t="shared" si="176"/>
        <v>-0.4166899032403535</v>
      </c>
      <c r="P963" s="13">
        <f t="shared" si="177"/>
        <v>8.584173376126826</v>
      </c>
      <c r="Q963" s="13">
        <f t="shared" si="178"/>
        <v>2.4797956891554245</v>
      </c>
      <c r="R963" s="13">
        <f t="shared" si="181"/>
        <v>11.06396906528225</v>
      </c>
      <c r="S963" s="13">
        <f t="shared" si="182"/>
        <v>0</v>
      </c>
    </row>
    <row r="964" spans="9:19" ht="12.75">
      <c r="I964" s="2">
        <f t="shared" si="180"/>
        <v>13575</v>
      </c>
      <c r="J964" s="13">
        <f t="shared" si="179"/>
        <v>-6.689429523327767</v>
      </c>
      <c r="K964" s="10">
        <f>MAX(D$8,K963+J963*I$44/VLOOKUP(K963,E$47:G$254,3,TRUE))</f>
        <v>215.19775741625546</v>
      </c>
      <c r="L964" s="13">
        <f t="shared" si="174"/>
        <v>17.763221465135576</v>
      </c>
      <c r="M964" s="10">
        <f t="shared" si="175"/>
        <v>-3.861778534864424</v>
      </c>
      <c r="N964" s="10">
        <f t="shared" si="173"/>
        <v>176.11867019295718</v>
      </c>
      <c r="O964" s="13">
        <f t="shared" si="176"/>
        <v>-0.4169174896919685</v>
      </c>
      <c r="P964" s="13">
        <f t="shared" si="177"/>
        <v>8.590753166181301</v>
      </c>
      <c r="Q964" s="13">
        <f t="shared" si="178"/>
        <v>2.4830387756265084</v>
      </c>
      <c r="R964" s="13">
        <f t="shared" si="181"/>
        <v>11.073791941807809</v>
      </c>
      <c r="S964" s="13">
        <f t="shared" si="182"/>
        <v>0</v>
      </c>
    </row>
    <row r="965" spans="9:19" ht="12.75">
      <c r="I965" s="2">
        <f t="shared" si="180"/>
        <v>13590</v>
      </c>
      <c r="J965" s="13">
        <f t="shared" si="179"/>
        <v>-6.692619997931592</v>
      </c>
      <c r="K965" s="10">
        <f>MAX(D$8,K964+J964*I$44/VLOOKUP(K964,E$47:G$254,3,TRUE))</f>
        <v>215.09347477151064</v>
      </c>
      <c r="L965" s="13">
        <f t="shared" si="174"/>
        <v>17.776230275809244</v>
      </c>
      <c r="M965" s="10">
        <f t="shared" si="175"/>
        <v>-3.973769724190756</v>
      </c>
      <c r="N965" s="10">
        <f t="shared" si="173"/>
        <v>175.9857681647303</v>
      </c>
      <c r="O965" s="13">
        <f t="shared" si="176"/>
        <v>-0.4171305789792541</v>
      </c>
      <c r="P965" s="13">
        <f t="shared" si="177"/>
        <v>8.597326758217108</v>
      </c>
      <c r="Q965" s="13">
        <f t="shared" si="178"/>
        <v>2.4862835196605437</v>
      </c>
      <c r="R965" s="13">
        <f t="shared" si="181"/>
        <v>11.083610277877652</v>
      </c>
      <c r="S965" s="13">
        <f t="shared" si="182"/>
        <v>0</v>
      </c>
    </row>
    <row r="966" spans="9:19" ht="12.75">
      <c r="I966" s="2">
        <f t="shared" si="180"/>
        <v>13605</v>
      </c>
      <c r="J966" s="13">
        <f t="shared" si="179"/>
        <v>-6.69754462739937</v>
      </c>
      <c r="K966" s="10">
        <f>MAX(D$8,K965+J965*I$44/VLOOKUP(K965,E$47:G$254,3,TRUE))</f>
        <v>214.98914238991927</v>
      </c>
      <c r="L966" s="13">
        <f t="shared" si="174"/>
        <v>17.79096836312507</v>
      </c>
      <c r="M966" s="10">
        <f t="shared" si="175"/>
        <v>-3.959031636874929</v>
      </c>
      <c r="N966" s="10">
        <f t="shared" si="173"/>
        <v>175.8490119910441</v>
      </c>
      <c r="O966" s="13">
        <f t="shared" si="176"/>
        <v>-0.41732952636550635</v>
      </c>
      <c r="P966" s="13">
        <f t="shared" si="177"/>
        <v>8.603893924474127</v>
      </c>
      <c r="Q966" s="13">
        <f t="shared" si="178"/>
        <v>2.4895298112515727</v>
      </c>
      <c r="R966" s="13">
        <f t="shared" si="181"/>
        <v>11.0934237357257</v>
      </c>
      <c r="S966" s="13">
        <f t="shared" si="182"/>
        <v>0</v>
      </c>
    </row>
    <row r="967" spans="9:19" ht="12.75">
      <c r="I967" s="2">
        <f t="shared" si="180"/>
        <v>13620</v>
      </c>
      <c r="J967" s="13">
        <f t="shared" si="179"/>
        <v>-6.702206155828799</v>
      </c>
      <c r="K967" s="10">
        <f>MAX(D$8,K966+J966*I$44/VLOOKUP(K966,E$47:G$254,3,TRUE))</f>
        <v>214.88473323744878</v>
      </c>
      <c r="L967" s="13">
        <f t="shared" si="174"/>
        <v>17.805441005880812</v>
      </c>
      <c r="M967" s="10">
        <f t="shared" si="175"/>
        <v>-3.9445589941191876</v>
      </c>
      <c r="N967" s="10">
        <f t="shared" si="173"/>
        <v>175.712763024511</v>
      </c>
      <c r="O967" s="13">
        <f t="shared" si="176"/>
        <v>-0.4176366098819244</v>
      </c>
      <c r="P967" s="13">
        <f t="shared" si="177"/>
        <v>8.610456358491207</v>
      </c>
      <c r="Q967" s="13">
        <f t="shared" si="178"/>
        <v>2.492778491560806</v>
      </c>
      <c r="R967" s="13">
        <f t="shared" si="181"/>
        <v>11.103234850052013</v>
      </c>
      <c r="S967" s="13">
        <f t="shared" si="182"/>
        <v>0</v>
      </c>
    </row>
    <row r="968" spans="9:19" ht="12.75">
      <c r="I968" s="2">
        <f t="shared" si="180"/>
        <v>13635</v>
      </c>
      <c r="J968" s="13">
        <f t="shared" si="179"/>
        <v>-6.706610996566955</v>
      </c>
      <c r="K968" s="10">
        <f>MAX(D$8,K967+J967*I$44/VLOOKUP(K967,E$47:G$254,3,TRUE))</f>
        <v>214.78025141562563</v>
      </c>
      <c r="L968" s="13">
        <f t="shared" si="174"/>
        <v>17.81965422077045</v>
      </c>
      <c r="M968" s="10">
        <f t="shared" si="175"/>
        <v>-3.930345779229551</v>
      </c>
      <c r="N968" s="10">
        <f t="shared" si="173"/>
        <v>175.57701212993064</v>
      </c>
      <c r="O968" s="13">
        <f t="shared" si="176"/>
        <v>-0.4179272872926276</v>
      </c>
      <c r="P968" s="13">
        <f t="shared" si="177"/>
        <v>8.617013791233832</v>
      </c>
      <c r="Q968" s="13">
        <f t="shared" si="178"/>
        <v>2.4960294329696615</v>
      </c>
      <c r="R968" s="13">
        <f t="shared" si="181"/>
        <v>11.113043224203494</v>
      </c>
      <c r="S968" s="13">
        <f t="shared" si="182"/>
        <v>0</v>
      </c>
    </row>
    <row r="969" spans="9:19" ht="12.75">
      <c r="I969" s="2">
        <f t="shared" si="180"/>
        <v>13650</v>
      </c>
      <c r="J969" s="13">
        <f t="shared" si="179"/>
        <v>-6.710765412501734</v>
      </c>
      <c r="K969" s="10">
        <f>MAX(D$8,K968+J968*I$44/VLOOKUP(K968,E$47:G$254,3,TRUE))</f>
        <v>214.67570092599752</v>
      </c>
      <c r="L969" s="13">
        <f t="shared" si="174"/>
        <v>17.833613884923587</v>
      </c>
      <c r="M969" s="10">
        <f t="shared" si="175"/>
        <v>-3.9163861150764134</v>
      </c>
      <c r="N969" s="10">
        <f t="shared" si="173"/>
        <v>175.44175037916563</v>
      </c>
      <c r="O969" s="13">
        <f t="shared" si="176"/>
        <v>-0.4182019585124408</v>
      </c>
      <c r="P969" s="13">
        <f t="shared" si="177"/>
        <v>8.62356596145147</v>
      </c>
      <c r="Q969" s="13">
        <f t="shared" si="178"/>
        <v>2.499282510970382</v>
      </c>
      <c r="R969" s="13">
        <f t="shared" si="181"/>
        <v>11.122848472421852</v>
      </c>
      <c r="S969" s="13">
        <f t="shared" si="182"/>
        <v>0</v>
      </c>
    </row>
    <row r="970" spans="9:19" ht="12.75">
      <c r="I970" s="2">
        <f t="shared" si="180"/>
        <v>13665</v>
      </c>
      <c r="J970" s="13">
        <f t="shared" si="179"/>
        <v>-6.714675519577696</v>
      </c>
      <c r="K970" s="10">
        <f>MAX(D$8,K969+J969*I$44/VLOOKUP(K969,E$47:G$254,3,TRUE))</f>
        <v>214.57108567247892</v>
      </c>
      <c r="L970" s="13">
        <f t="shared" si="174"/>
        <v>17.847325739154858</v>
      </c>
      <c r="M970" s="10">
        <f t="shared" si="175"/>
        <v>-3.902674260845142</v>
      </c>
      <c r="N970" s="10">
        <f t="shared" si="173"/>
        <v>175.30696904633822</v>
      </c>
      <c r="O970" s="13">
        <f t="shared" si="176"/>
        <v>-0.41846101407440983</v>
      </c>
      <c r="P970" s="13">
        <f t="shared" si="177"/>
        <v>8.630112615484101</v>
      </c>
      <c r="Q970" s="13">
        <f t="shared" si="178"/>
        <v>2.5025376040930607</v>
      </c>
      <c r="R970" s="13">
        <f t="shared" si="181"/>
        <v>11.132650219577162</v>
      </c>
      <c r="S970" s="13">
        <f t="shared" si="182"/>
        <v>0</v>
      </c>
    </row>
    <row r="971" spans="9:19" ht="12.75">
      <c r="I971" s="2">
        <f t="shared" si="180"/>
        <v>13680</v>
      </c>
      <c r="J971" s="13">
        <f t="shared" si="179"/>
        <v>-6.718347290229833</v>
      </c>
      <c r="K971" s="10">
        <f>MAX(D$8,K970+J970*I$44/VLOOKUP(K970,E$47:G$254,3,TRUE))</f>
        <v>214.4664094636418</v>
      </c>
      <c r="L971" s="13">
        <f t="shared" si="174"/>
        <v>17.860795391137493</v>
      </c>
      <c r="M971" s="10">
        <f t="shared" si="175"/>
        <v>-3.8892046088625065</v>
      </c>
      <c r="N971" s="10">
        <f t="shared" si="173"/>
        <v>175.17265960313932</v>
      </c>
      <c r="O971" s="13">
        <f t="shared" si="176"/>
        <v>-0.4187048353484215</v>
      </c>
      <c r="P971" s="13">
        <f t="shared" si="177"/>
        <v>8.6366535070733</v>
      </c>
      <c r="Q971" s="13">
        <f t="shared" si="178"/>
        <v>2.505794593834362</v>
      </c>
      <c r="R971" s="13">
        <f t="shared" si="181"/>
        <v>11.14244810090766</v>
      </c>
      <c r="S971" s="13">
        <f t="shared" si="182"/>
        <v>0</v>
      </c>
    </row>
    <row r="972" spans="9:19" ht="12.75">
      <c r="I972" s="2">
        <f t="shared" si="180"/>
        <v>13695</v>
      </c>
      <c r="J972" s="13">
        <f t="shared" si="179"/>
        <v>-6.721786556737278</v>
      </c>
      <c r="K972" s="10">
        <f>MAX(D$8,K971+J971*I$44/VLOOKUP(K971,E$47:G$254,3,TRUE))</f>
        <v>214.36167601495293</v>
      </c>
      <c r="L972" s="13">
        <f t="shared" si="174"/>
        <v>17.874028318503047</v>
      </c>
      <c r="M972" s="10">
        <f t="shared" si="175"/>
        <v>-3.875971681496953</v>
      </c>
      <c r="N972" s="10">
        <f t="shared" si="173"/>
        <v>175.03881371424623</v>
      </c>
      <c r="O972" s="13">
        <f t="shared" si="176"/>
        <v>-0.4189337947555032</v>
      </c>
      <c r="P972" s="13">
        <f t="shared" si="177"/>
        <v>8.643188397177857</v>
      </c>
      <c r="Q972" s="13">
        <f t="shared" si="178"/>
        <v>2.5090533645879116</v>
      </c>
      <c r="R972" s="13">
        <f t="shared" si="181"/>
        <v>11.152241761765769</v>
      </c>
      <c r="S972" s="13">
        <f t="shared" si="182"/>
        <v>0</v>
      </c>
    </row>
    <row r="973" spans="9:19" ht="12.75">
      <c r="I973" s="2">
        <f t="shared" si="180"/>
        <v>13710</v>
      </c>
      <c r="J973" s="13">
        <f t="shared" si="179"/>
        <v>-6.724999014498566</v>
      </c>
      <c r="K973" s="10">
        <f>MAX(D$8,K972+J972*I$44/VLOOKUP(K972,E$47:G$254,3,TRUE))</f>
        <v>214.25688895095857</v>
      </c>
      <c r="L973" s="13">
        <f t="shared" si="174"/>
        <v>17.887029871868673</v>
      </c>
      <c r="M973" s="10">
        <f t="shared" si="175"/>
        <v>-3.9879701281313267</v>
      </c>
      <c r="N973" s="10">
        <f t="shared" si="173"/>
        <v>174.90542323284748</v>
      </c>
      <c r="O973" s="13">
        <f t="shared" si="176"/>
        <v>-0.4191482559774613</v>
      </c>
      <c r="P973" s="13">
        <f t="shared" si="177"/>
        <v>8.649717053793792</v>
      </c>
      <c r="Q973" s="13">
        <f t="shared" si="178"/>
        <v>2.512313803576315</v>
      </c>
      <c r="R973" s="13">
        <f t="shared" si="181"/>
        <v>11.162030857370107</v>
      </c>
      <c r="S973" s="13">
        <f t="shared" si="182"/>
        <v>0</v>
      </c>
    </row>
    <row r="974" spans="9:19" ht="12.75">
      <c r="I974" s="2">
        <f t="shared" si="180"/>
        <v>13725</v>
      </c>
      <c r="J974" s="13">
        <f t="shared" si="179"/>
        <v>-6.729945607067165</v>
      </c>
      <c r="K974" s="10">
        <f>MAX(D$8,K973+J973*I$44/VLOOKUP(K973,E$47:G$254,3,TRUE))</f>
        <v>214.1520518074185</v>
      </c>
      <c r="L974" s="13">
        <f t="shared" si="174"/>
        <v>17.90176065963059</v>
      </c>
      <c r="M974" s="10">
        <f t="shared" si="175"/>
        <v>-3.9732393403694104</v>
      </c>
      <c r="N974" s="10">
        <f t="shared" si="173"/>
        <v>174.7681783562312</v>
      </c>
      <c r="O974" s="13">
        <f t="shared" si="176"/>
        <v>-0.41934857416026716</v>
      </c>
      <c r="P974" s="13">
        <f t="shared" si="177"/>
        <v>8.656239251778663</v>
      </c>
      <c r="Q974" s="13">
        <f t="shared" si="178"/>
        <v>2.515575800784761</v>
      </c>
      <c r="R974" s="13">
        <f t="shared" si="181"/>
        <v>11.171815052563424</v>
      </c>
      <c r="S974" s="13">
        <f t="shared" si="182"/>
        <v>0</v>
      </c>
    </row>
    <row r="975" spans="9:19" ht="12.75">
      <c r="I975" s="2">
        <f t="shared" si="180"/>
        <v>13740</v>
      </c>
      <c r="J975" s="13">
        <f t="shared" si="179"/>
        <v>-6.734629099105312</v>
      </c>
      <c r="K975" s="10">
        <f>MAX(D$8,K974+J974*I$44/VLOOKUP(K974,E$47:G$254,3,TRUE))</f>
        <v>214.04713755061283</v>
      </c>
      <c r="L975" s="13">
        <f t="shared" si="174"/>
        <v>17.91622596138951</v>
      </c>
      <c r="M975" s="10">
        <f t="shared" si="175"/>
        <v>-3.958774038610489</v>
      </c>
      <c r="N975" s="10">
        <f t="shared" si="173"/>
        <v>174.6314404355559</v>
      </c>
      <c r="O975" s="13">
        <f t="shared" si="176"/>
        <v>-0.4196570272226836</v>
      </c>
      <c r="P975" s="13">
        <f t="shared" si="177"/>
        <v>8.662756664919465</v>
      </c>
      <c r="Q975" s="13">
        <f t="shared" si="178"/>
        <v>2.5188401973647334</v>
      </c>
      <c r="R975" s="13">
        <f t="shared" si="181"/>
        <v>11.181596862284199</v>
      </c>
      <c r="S975" s="13">
        <f t="shared" si="182"/>
        <v>0</v>
      </c>
    </row>
    <row r="976" spans="9:19" ht="12.75">
      <c r="I976" s="2">
        <f t="shared" si="180"/>
        <v>13755</v>
      </c>
      <c r="J976" s="13">
        <f t="shared" si="179"/>
        <v>-6.739055901536815</v>
      </c>
      <c r="K976" s="10">
        <f>MAX(D$8,K975+J975*I$44/VLOOKUP(K975,E$47:G$254,3,TRUE))</f>
        <v>213.9421502820601</v>
      </c>
      <c r="L976" s="13">
        <f t="shared" si="174"/>
        <v>17.93043179448414</v>
      </c>
      <c r="M976" s="10">
        <f t="shared" si="175"/>
        <v>-3.9445682055158606</v>
      </c>
      <c r="N976" s="10">
        <f t="shared" si="173"/>
        <v>174.495200334195</v>
      </c>
      <c r="O976" s="13">
        <f t="shared" si="176"/>
        <v>-0.41994907421087646</v>
      </c>
      <c r="P976" s="13">
        <f t="shared" si="177"/>
        <v>8.66926902724943</v>
      </c>
      <c r="Q976" s="13">
        <f t="shared" si="178"/>
        <v>2.522106865697894</v>
      </c>
      <c r="R976" s="13">
        <f t="shared" si="181"/>
        <v>11.191375892947324</v>
      </c>
      <c r="S976" s="13">
        <f t="shared" si="182"/>
        <v>0</v>
      </c>
    </row>
    <row r="977" spans="9:19" ht="12.75">
      <c r="I977" s="2">
        <f t="shared" si="180"/>
        <v>13770</v>
      </c>
      <c r="J977" s="13">
        <f t="shared" si="179"/>
        <v>-6.743232274914114</v>
      </c>
      <c r="K977" s="10">
        <f>MAX(D$8,K976+J976*I$44/VLOOKUP(K976,E$47:G$254,3,TRUE))</f>
        <v>213.83709400333788</v>
      </c>
      <c r="L977" s="13">
        <f t="shared" si="174"/>
        <v>17.94438403669584</v>
      </c>
      <c r="M977" s="10">
        <f t="shared" si="175"/>
        <v>-3.9306159633041595</v>
      </c>
      <c r="N977" s="10">
        <f t="shared" si="173"/>
        <v>174.35944912260703</v>
      </c>
      <c r="O977" s="13">
        <f t="shared" si="176"/>
        <v>-0.4202251148889218</v>
      </c>
      <c r="P977" s="13">
        <f t="shared" si="177"/>
        <v>8.675776080506168</v>
      </c>
      <c r="Q977" s="13">
        <f t="shared" si="178"/>
        <v>2.525375681275559</v>
      </c>
      <c r="R977" s="13">
        <f t="shared" si="181"/>
        <v>11.201151761781727</v>
      </c>
      <c r="S977" s="13">
        <f t="shared" si="182"/>
        <v>0</v>
      </c>
    </row>
    <row r="978" spans="9:19" ht="12.75">
      <c r="I978" s="2">
        <f t="shared" si="180"/>
        <v>13785</v>
      </c>
      <c r="J978" s="13">
        <f t="shared" si="179"/>
        <v>-6.747164332931511</v>
      </c>
      <c r="K978" s="10">
        <f>MAX(D$8,K977+J977*I$44/VLOOKUP(K977,E$47:G$254,3,TRUE))</f>
        <v>213.73197261842688</v>
      </c>
      <c r="L978" s="13">
        <f t="shared" si="174"/>
        <v>17.95808842949738</v>
      </c>
      <c r="M978" s="10">
        <f t="shared" si="175"/>
        <v>-3.91691157050262</v>
      </c>
      <c r="N978" s="10">
        <f aca="true" t="shared" si="183" ref="N978:N1041">N977+M977*I$44/VLOOKUP(N977,A$47:C$254,3,TRUE)</f>
        <v>174.22417807353264</v>
      </c>
      <c r="O978" s="13">
        <f t="shared" si="176"/>
        <v>-0.42048553964400526</v>
      </c>
      <c r="P978" s="13">
        <f t="shared" si="177"/>
        <v>8.68227757394011</v>
      </c>
      <c r="Q978" s="13">
        <f t="shared" si="178"/>
        <v>2.5286465226257584</v>
      </c>
      <c r="R978" s="13">
        <f t="shared" si="181"/>
        <v>11.210924096565869</v>
      </c>
      <c r="S978" s="13">
        <f t="shared" si="182"/>
        <v>0</v>
      </c>
    </row>
    <row r="979" spans="9:19" ht="12.75">
      <c r="I979" s="2">
        <f t="shared" si="180"/>
        <v>13800</v>
      </c>
      <c r="J979" s="13">
        <f t="shared" si="179"/>
        <v>-6.750858045856317</v>
      </c>
      <c r="K979" s="10">
        <f>MAX(D$8,K978+J978*I$44/VLOOKUP(K978,E$47:G$254,3,TRUE))</f>
        <v>213.62678993600048</v>
      </c>
      <c r="L979" s="13">
        <f t="shared" si="174"/>
        <v>17.971550581225802</v>
      </c>
      <c r="M979" s="10">
        <f t="shared" si="175"/>
        <v>-3.9034494187741977</v>
      </c>
      <c r="N979" s="10">
        <f t="shared" si="183"/>
        <v>174.0893786573037</v>
      </c>
      <c r="O979" s="13">
        <f t="shared" si="176"/>
        <v>-0.42073072970561043</v>
      </c>
      <c r="P979" s="13">
        <f t="shared" si="177"/>
        <v>8.688773264127482</v>
      </c>
      <c r="Q979" s="13">
        <f t="shared" si="178"/>
        <v>2.5319192712420033</v>
      </c>
      <c r="R979" s="13">
        <f t="shared" si="181"/>
        <v>11.220692535369485</v>
      </c>
      <c r="S979" s="13">
        <f t="shared" si="182"/>
        <v>0</v>
      </c>
    </row>
    <row r="980" spans="9:19" ht="12.75">
      <c r="I980" s="2">
        <f t="shared" si="180"/>
        <v>13815</v>
      </c>
      <c r="J980" s="13">
        <f t="shared" si="179"/>
        <v>-6.754319243879905</v>
      </c>
      <c r="K980" s="10">
        <f>MAX(D$8,K979+J979*I$44/VLOOKUP(K979,E$47:G$254,3,TRUE))</f>
        <v>213.5215496716605</v>
      </c>
      <c r="L980" s="13">
        <f t="shared" si="174"/>
        <v>17.98477597018137</v>
      </c>
      <c r="M980" s="10">
        <f t="shared" si="175"/>
        <v>-4.015224029818629</v>
      </c>
      <c r="N980" s="10">
        <f t="shared" si="183"/>
        <v>173.95504253726148</v>
      </c>
      <c r="O980" s="13">
        <f t="shared" si="176"/>
        <v>-0.42096105735993206</v>
      </c>
      <c r="P980" s="13">
        <f t="shared" si="177"/>
        <v>8.695262914787751</v>
      </c>
      <c r="Q980" s="13">
        <f t="shared" si="178"/>
        <v>2.5351938115137145</v>
      </c>
      <c r="R980" s="13">
        <f t="shared" si="181"/>
        <v>11.230456726301465</v>
      </c>
      <c r="S980" s="13">
        <f t="shared" si="182"/>
        <v>0</v>
      </c>
    </row>
    <row r="981" spans="9:19" ht="12.75">
      <c r="I981" s="2">
        <f t="shared" si="180"/>
        <v>13830</v>
      </c>
      <c r="J981" s="13">
        <f t="shared" si="179"/>
        <v>-6.759509002227187</v>
      </c>
      <c r="K981" s="10">
        <f>MAX(D$8,K980+J980*I$44/VLOOKUP(K980,E$47:G$254,3,TRUE))</f>
        <v>213.41625545012093</v>
      </c>
      <c r="L981" s="13">
        <f t="shared" si="174"/>
        <v>17.999725329490907</v>
      </c>
      <c r="M981" s="10">
        <f t="shared" si="175"/>
        <v>-4.000274670509093</v>
      </c>
      <c r="N981" s="10">
        <f t="shared" si="183"/>
        <v>173.81685972524093</v>
      </c>
      <c r="O981" s="13">
        <f t="shared" si="176"/>
        <v>-0.4211768861582641</v>
      </c>
      <c r="P981" s="13">
        <f t="shared" si="177"/>
        <v>8.701746296605439</v>
      </c>
      <c r="Q981" s="13">
        <f t="shared" si="178"/>
        <v>2.5384700306582806</v>
      </c>
      <c r="R981" s="13">
        <f t="shared" si="181"/>
        <v>11.24021632726372</v>
      </c>
      <c r="S981" s="13">
        <f t="shared" si="182"/>
        <v>0</v>
      </c>
    </row>
    <row r="982" spans="9:19" ht="12.75">
      <c r="I982" s="2">
        <f t="shared" si="180"/>
        <v>13845</v>
      </c>
      <c r="J982" s="13">
        <f t="shared" si="179"/>
        <v>-6.764430233641846</v>
      </c>
      <c r="K982" s="10">
        <f>MAX(D$8,K981+J981*I$44/VLOOKUP(K981,E$47:G$254,3,TRUE))</f>
        <v>213.31088032456344</v>
      </c>
      <c r="L982" s="13">
        <f t="shared" si="174"/>
        <v>18.014404060601557</v>
      </c>
      <c r="M982" s="10">
        <f t="shared" si="175"/>
        <v>-3.9855959393984435</v>
      </c>
      <c r="N982" s="10">
        <f t="shared" si="183"/>
        <v>173.67919139124</v>
      </c>
      <c r="O982" s="13">
        <f t="shared" si="176"/>
        <v>-0.4215005022299465</v>
      </c>
      <c r="P982" s="13">
        <f t="shared" si="177"/>
        <v>8.708225059836458</v>
      </c>
      <c r="Q982" s="13">
        <f t="shared" si="178"/>
        <v>2.5417487671232513</v>
      </c>
      <c r="R982" s="13">
        <f t="shared" si="181"/>
        <v>11.24997382695971</v>
      </c>
      <c r="S982" s="13">
        <f t="shared" si="182"/>
        <v>0</v>
      </c>
    </row>
    <row r="983" spans="9:19" ht="12.75">
      <c r="I983" s="2">
        <f t="shared" si="180"/>
        <v>13860</v>
      </c>
      <c r="J983" s="13">
        <f t="shared" si="179"/>
        <v>-6.769089474034484</v>
      </c>
      <c r="K983" s="10">
        <f>MAX(D$8,K982+J982*I$44/VLOOKUP(K982,E$47:G$254,3,TRUE))</f>
        <v>213.20542848109966</v>
      </c>
      <c r="L983" s="13">
        <f t="shared" si="174"/>
        <v>18.02881829974304</v>
      </c>
      <c r="M983" s="10">
        <f t="shared" si="175"/>
        <v>-3.9711817002569596</v>
      </c>
      <c r="N983" s="10">
        <f t="shared" si="183"/>
        <v>173.54202822166496</v>
      </c>
      <c r="O983" s="13">
        <f t="shared" si="176"/>
        <v>-0.4218073738551311</v>
      </c>
      <c r="P983" s="13">
        <f t="shared" si="177"/>
        <v>8.714698935050373</v>
      </c>
      <c r="Q983" s="13">
        <f t="shared" si="178"/>
        <v>2.545029890658183</v>
      </c>
      <c r="R983" s="13">
        <f t="shared" si="181"/>
        <v>11.259728825708557</v>
      </c>
      <c r="S983" s="13">
        <f t="shared" si="182"/>
        <v>0</v>
      </c>
    </row>
    <row r="984" spans="9:19" ht="12.75">
      <c r="I984" s="2">
        <f t="shared" si="180"/>
        <v>13875</v>
      </c>
      <c r="J984" s="13">
        <f t="shared" si="179"/>
        <v>-6.77349310605482</v>
      </c>
      <c r="K984" s="10">
        <f>MAX(D$8,K983+J983*I$44/VLOOKUP(K983,E$47:G$254,3,TRUE))</f>
        <v>213.0999040039518</v>
      </c>
      <c r="L984" s="13">
        <f t="shared" si="174"/>
        <v>18.042974040842342</v>
      </c>
      <c r="M984" s="10">
        <f t="shared" si="175"/>
        <v>-3.957025959157658</v>
      </c>
      <c r="N984" s="10">
        <f t="shared" si="183"/>
        <v>173.40536111409864</v>
      </c>
      <c r="O984" s="13">
        <f t="shared" si="176"/>
        <v>-0.4220979085914678</v>
      </c>
      <c r="P984" s="13">
        <f t="shared" si="177"/>
        <v>8.72116766060461</v>
      </c>
      <c r="Q984" s="13">
        <f t="shared" si="178"/>
        <v>2.5483132741829118</v>
      </c>
      <c r="R984" s="13">
        <f t="shared" si="181"/>
        <v>11.269480934787522</v>
      </c>
      <c r="S984" s="13">
        <f t="shared" si="182"/>
        <v>0</v>
      </c>
    </row>
    <row r="985" spans="9:19" ht="12.75">
      <c r="I985" s="2">
        <f t="shared" si="180"/>
        <v>13890</v>
      </c>
      <c r="J985" s="13">
        <f t="shared" si="179"/>
        <v>-6.777647362671608</v>
      </c>
      <c r="K985" s="10">
        <f>MAX(D$8,K984+J984*I$44/VLOOKUP(K984,E$47:G$254,3,TRUE))</f>
        <v>212.99431087784185</v>
      </c>
      <c r="L985" s="13">
        <f t="shared" si="174"/>
        <v>18.05687713883574</v>
      </c>
      <c r="M985" s="10">
        <f t="shared" si="175"/>
        <v>-3.943122861164259</v>
      </c>
      <c r="N985" s="10">
        <f t="shared" si="183"/>
        <v>173.26918117240322</v>
      </c>
      <c r="O985" s="13">
        <f t="shared" si="176"/>
        <v>-0.4223725044397497</v>
      </c>
      <c r="P985" s="13">
        <f t="shared" si="177"/>
        <v>8.727630982450922</v>
      </c>
      <c r="Q985" s="13">
        <f t="shared" si="178"/>
        <v>2.551598793713211</v>
      </c>
      <c r="R985" s="13">
        <f t="shared" si="181"/>
        <v>11.279229776164133</v>
      </c>
      <c r="S985" s="13">
        <f t="shared" si="182"/>
        <v>0</v>
      </c>
    </row>
    <row r="986" spans="9:19" ht="12.75">
      <c r="I986" s="2">
        <f t="shared" si="180"/>
        <v>13905</v>
      </c>
      <c r="J986" s="13">
        <f t="shared" si="179"/>
        <v>-6.781558330669085</v>
      </c>
      <c r="K986" s="10">
        <f>MAX(D$8,K985+J985*I$44/VLOOKUP(K985,E$47:G$254,3,TRUE))</f>
        <v>212.88865299032508</v>
      </c>
      <c r="L986" s="13">
        <f t="shared" si="174"/>
        <v>18.070533312903734</v>
      </c>
      <c r="M986" s="10">
        <f t="shared" si="175"/>
        <v>-3.929466687096266</v>
      </c>
      <c r="N986" s="10">
        <f t="shared" si="183"/>
        <v>173.13347970193686</v>
      </c>
      <c r="O986" s="13">
        <f t="shared" si="176"/>
        <v>-0.42263155006708075</v>
      </c>
      <c r="P986" s="13">
        <f t="shared" si="177"/>
        <v>8.734088653946458</v>
      </c>
      <c r="Q986" s="13">
        <f t="shared" si="178"/>
        <v>2.55488632828819</v>
      </c>
      <c r="R986" s="13">
        <f t="shared" si="181"/>
        <v>11.288974982234649</v>
      </c>
      <c r="S986" s="13">
        <f t="shared" si="182"/>
        <v>0</v>
      </c>
    </row>
    <row r="987" spans="9:19" ht="12.75">
      <c r="I987" s="2">
        <f t="shared" si="180"/>
        <v>13920</v>
      </c>
      <c r="J987" s="13">
        <f t="shared" si="179"/>
        <v>-6.785231954061739</v>
      </c>
      <c r="K987" s="10">
        <f>MAX(D$8,K986+J986*I$44/VLOOKUP(K986,E$47:G$254,3,TRUE))</f>
        <v>212.78293413406877</v>
      </c>
      <c r="L987" s="13">
        <f t="shared" si="174"/>
        <v>18.083948149630462</v>
      </c>
      <c r="M987" s="10">
        <f t="shared" si="175"/>
        <v>-3.9660518503695386</v>
      </c>
      <c r="N987" s="10">
        <f t="shared" si="183"/>
        <v>172.99824820488175</v>
      </c>
      <c r="O987" s="13">
        <f t="shared" si="176"/>
        <v>-0.42287542502526776</v>
      </c>
      <c r="P987" s="13">
        <f t="shared" si="177"/>
        <v>8.740540435669336</v>
      </c>
      <c r="Q987" s="13">
        <f t="shared" si="178"/>
        <v>2.5581757598993864</v>
      </c>
      <c r="R987" s="13">
        <f t="shared" si="181"/>
        <v>11.298716195568723</v>
      </c>
      <c r="S987" s="13">
        <f t="shared" si="182"/>
        <v>0</v>
      </c>
    </row>
    <row r="988" spans="9:19" ht="12.75">
      <c r="I988" s="2">
        <f t="shared" si="180"/>
        <v>13935</v>
      </c>
      <c r="J988" s="13">
        <f t="shared" si="179"/>
        <v>-6.789456190164136</v>
      </c>
      <c r="K988" s="10">
        <f>MAX(D$8,K987+J987*I$44/VLOOKUP(K987,E$47:G$254,3,TRUE))</f>
        <v>212.67715800907797</v>
      </c>
      <c r="L988" s="13">
        <f t="shared" si="174"/>
        <v>18.097909258824256</v>
      </c>
      <c r="M988" s="10">
        <f t="shared" si="175"/>
        <v>-3.952090741175745</v>
      </c>
      <c r="N988" s="10">
        <f t="shared" si="183"/>
        <v>172.8617576396646</v>
      </c>
      <c r="O988" s="13">
        <f t="shared" si="176"/>
        <v>-0.42310449996318766</v>
      </c>
      <c r="P988" s="13">
        <f t="shared" si="177"/>
        <v>8.746986095238606</v>
      </c>
      <c r="Q988" s="13">
        <f t="shared" si="178"/>
        <v>2.5614669734215134</v>
      </c>
      <c r="R988" s="13">
        <f t="shared" si="181"/>
        <v>11.30845306866012</v>
      </c>
      <c r="S988" s="13">
        <f t="shared" si="182"/>
        <v>0</v>
      </c>
    </row>
    <row r="989" spans="9:19" ht="12.75">
      <c r="I989" s="2">
        <f t="shared" si="180"/>
        <v>13950</v>
      </c>
      <c r="J989" s="13">
        <f t="shared" si="179"/>
        <v>-6.793435656328544</v>
      </c>
      <c r="K989" s="10">
        <f>MAX(D$8,K988+J988*I$44/VLOOKUP(K988,E$47:G$254,3,TRUE))</f>
        <v>212.57131603175833</v>
      </c>
      <c r="L989" s="13">
        <f t="shared" si="174"/>
        <v>18.111622040746624</v>
      </c>
      <c r="M989" s="10">
        <f t="shared" si="175"/>
        <v>-3.9383779592533763</v>
      </c>
      <c r="N989" s="10">
        <f t="shared" si="183"/>
        <v>172.72574754211576</v>
      </c>
      <c r="O989" s="13">
        <f t="shared" si="176"/>
        <v>-0.4233679092785678</v>
      </c>
      <c r="P989" s="13">
        <f t="shared" si="177"/>
        <v>8.753426148485833</v>
      </c>
      <c r="Q989" s="13">
        <f t="shared" si="178"/>
        <v>2.5647602359322486</v>
      </c>
      <c r="R989" s="13">
        <f t="shared" si="181"/>
        <v>11.31818638441808</v>
      </c>
      <c r="S989" s="13">
        <f t="shared" si="182"/>
        <v>0</v>
      </c>
    </row>
    <row r="990" spans="9:19" ht="12.75">
      <c r="I990" s="2">
        <f t="shared" si="180"/>
        <v>13965</v>
      </c>
      <c r="J990" s="13">
        <f t="shared" si="179"/>
        <v>-6.797176330345058</v>
      </c>
      <c r="K990" s="10">
        <f>MAX(D$8,K989+J989*I$44/VLOOKUP(K989,E$47:G$254,3,TRUE))</f>
        <v>212.46541201786965</v>
      </c>
      <c r="L990" s="13">
        <f t="shared" si="174"/>
        <v>18.12509211443092</v>
      </c>
      <c r="M990" s="10">
        <f t="shared" si="175"/>
        <v>-3.9249078855690804</v>
      </c>
      <c r="N990" s="10">
        <f t="shared" si="183"/>
        <v>172.59020936612163</v>
      </c>
      <c r="O990" s="13">
        <f t="shared" si="176"/>
        <v>-0.42361605555470305</v>
      </c>
      <c r="P990" s="13">
        <f t="shared" si="177"/>
        <v>8.759860355381253</v>
      </c>
      <c r="Q990" s="13">
        <f t="shared" si="178"/>
        <v>2.5680554287046085</v>
      </c>
      <c r="R990" s="13">
        <f t="shared" si="181"/>
        <v>11.327915784085862</v>
      </c>
      <c r="S990" s="13">
        <f t="shared" si="182"/>
        <v>0</v>
      </c>
    </row>
    <row r="991" spans="9:19" ht="12.75">
      <c r="I991" s="2">
        <f t="shared" si="180"/>
        <v>13980</v>
      </c>
      <c r="J991" s="13">
        <f t="shared" si="179"/>
        <v>-6.8006840497923005</v>
      </c>
      <c r="K991" s="10">
        <f>MAX(D$8,K990+J990*I$44/VLOOKUP(K990,E$47:G$254,3,TRUE))</f>
        <v>212.35944968998302</v>
      </c>
      <c r="L991" s="13">
        <f t="shared" si="174"/>
        <v>18.13832496865315</v>
      </c>
      <c r="M991" s="10">
        <f t="shared" si="175"/>
        <v>-3.9116750313468494</v>
      </c>
      <c r="N991" s="10">
        <f t="shared" si="183"/>
        <v>172.4551347589461</v>
      </c>
      <c r="O991" s="13">
        <f t="shared" si="176"/>
        <v>-0.42384931154651895</v>
      </c>
      <c r="P991" s="13">
        <f t="shared" si="177"/>
        <v>8.766288482949683</v>
      </c>
      <c r="Q991" s="13">
        <f t="shared" si="178"/>
        <v>2.5713524359111672</v>
      </c>
      <c r="R991" s="13">
        <f t="shared" si="181"/>
        <v>11.337640918860851</v>
      </c>
      <c r="S991" s="13">
        <f t="shared" si="182"/>
        <v>0</v>
      </c>
    </row>
    <row r="992" spans="9:19" ht="12.75">
      <c r="I992" s="2">
        <f t="shared" si="180"/>
        <v>13995</v>
      </c>
      <c r="J992" s="13">
        <f t="shared" si="179"/>
        <v>-6.803964515312575</v>
      </c>
      <c r="K992" s="10">
        <f>MAX(D$8,K991+J991*I$44/VLOOKUP(K991,E$47:G$254,3,TRUE))</f>
        <v>212.2534326796665</v>
      </c>
      <c r="L992" s="13">
        <f t="shared" si="174"/>
        <v>18.151325964963107</v>
      </c>
      <c r="M992" s="10">
        <f t="shared" si="175"/>
        <v>-3.898674035036894</v>
      </c>
      <c r="N992" s="10">
        <f t="shared" si="183"/>
        <v>172.32051555674767</v>
      </c>
      <c r="O992" s="13">
        <f t="shared" si="176"/>
        <v>-0.4240680412660822</v>
      </c>
      <c r="P992" s="13">
        <f t="shared" si="177"/>
        <v>8.772710305094483</v>
      </c>
      <c r="Q992" s="13">
        <f t="shared" si="178"/>
        <v>2.5746511445560487</v>
      </c>
      <c r="R992" s="13">
        <f t="shared" si="181"/>
        <v>11.347361449650531</v>
      </c>
      <c r="S992" s="13">
        <f t="shared" si="182"/>
        <v>0</v>
      </c>
    </row>
    <row r="993" spans="9:19" ht="12.75">
      <c r="I993" s="2">
        <f t="shared" si="180"/>
        <v>14010</v>
      </c>
      <c r="J993" s="13">
        <f t="shared" si="179"/>
        <v>-6.807023293810644</v>
      </c>
      <c r="K993" s="10">
        <f>MAX(D$8,K992+J992*I$44/VLOOKUP(K992,E$47:G$254,3,TRUE))</f>
        <v>212.14736452961986</v>
      </c>
      <c r="L993" s="13">
        <f t="shared" si="174"/>
        <v>18.164100340644854</v>
      </c>
      <c r="M993" s="10">
        <f t="shared" si="175"/>
        <v>-3.8858996593551467</v>
      </c>
      <c r="N993" s="10">
        <f t="shared" si="183"/>
        <v>172.18634378020118</v>
      </c>
      <c r="O993" s="13">
        <f t="shared" si="176"/>
        <v>-0.4242726001865549</v>
      </c>
      <c r="P993" s="13">
        <f t="shared" si="177"/>
        <v>8.779125602425706</v>
      </c>
      <c r="Q993" s="13">
        <f t="shared" si="178"/>
        <v>2.5779514444085043</v>
      </c>
      <c r="R993" s="13">
        <f t="shared" si="181"/>
        <v>11.35707704683421</v>
      </c>
      <c r="S993" s="13">
        <f t="shared" si="182"/>
        <v>0</v>
      </c>
    </row>
    <row r="994" spans="9:19" ht="12.75">
      <c r="I994" s="2">
        <f t="shared" si="180"/>
        <v>14025</v>
      </c>
      <c r="J994" s="13">
        <f t="shared" si="179"/>
        <v>-6.809865821577944</v>
      </c>
      <c r="K994" s="10">
        <f>MAX(D$8,K993+J993*I$44/VLOOKUP(K993,E$47:G$254,3,TRUE))</f>
        <v>212.0412486957595</v>
      </c>
      <c r="L994" s="13">
        <f t="shared" si="174"/>
        <v>18.17665321160836</v>
      </c>
      <c r="M994" s="10">
        <f t="shared" si="175"/>
        <v>-3.8733467883916397</v>
      </c>
      <c r="N994" s="10">
        <f t="shared" si="183"/>
        <v>172.0526116302211</v>
      </c>
      <c r="O994" s="13">
        <f t="shared" si="176"/>
        <v>-0.4244633354414873</v>
      </c>
      <c r="P994" s="13">
        <f t="shared" si="177"/>
        <v>8.785534162092375</v>
      </c>
      <c r="Q994" s="13">
        <f t="shared" si="178"/>
        <v>2.581253227938043</v>
      </c>
      <c r="R994" s="13">
        <f t="shared" si="181"/>
        <v>11.366787390030417</v>
      </c>
      <c r="S994" s="13">
        <f t="shared" si="182"/>
        <v>0</v>
      </c>
    </row>
    <row r="995" spans="9:19" ht="12.75">
      <c r="I995" s="2">
        <f t="shared" si="180"/>
        <v>14040</v>
      </c>
      <c r="J995" s="13">
        <f t="shared" si="179"/>
        <v>-6.812497407343795</v>
      </c>
      <c r="K995" s="10">
        <f>MAX(D$8,K994+J994*I$44/VLOOKUP(K994,E$47:G$254,3,TRUE))</f>
        <v>211.93508854925446</v>
      </c>
      <c r="L995" s="13">
        <f t="shared" si="174"/>
        <v>18.188989575213643</v>
      </c>
      <c r="M995" s="10">
        <f t="shared" si="175"/>
        <v>-3.911010424786358</v>
      </c>
      <c r="N995" s="10">
        <f t="shared" si="183"/>
        <v>171.91931148378444</v>
      </c>
      <c r="O995" s="13">
        <f t="shared" si="176"/>
        <v>-0.4246405860201321</v>
      </c>
      <c r="P995" s="13">
        <f t="shared" si="177"/>
        <v>8.791935777618772</v>
      </c>
      <c r="Q995" s="13">
        <f t="shared" si="178"/>
        <v>2.5845563902510764</v>
      </c>
      <c r="R995" s="13">
        <f t="shared" si="181"/>
        <v>11.376492167869849</v>
      </c>
      <c r="S995" s="13">
        <f t="shared" si="182"/>
        <v>0</v>
      </c>
    </row>
    <row r="996" spans="9:19" ht="12.75">
      <c r="I996" s="2">
        <f t="shared" si="180"/>
        <v>14055</v>
      </c>
      <c r="J996" s="13">
        <f t="shared" si="179"/>
        <v>-6.815705387990073</v>
      </c>
      <c r="K996" s="10">
        <f>MAX(D$8,K995+J995*I$44/VLOOKUP(K995,E$47:G$254,3,TRUE))</f>
        <v>211.82888737851522</v>
      </c>
      <c r="L996" s="13">
        <f t="shared" si="174"/>
        <v>18.20189646576377</v>
      </c>
      <c r="M996" s="10">
        <f t="shared" si="175"/>
        <v>-3.898103534236231</v>
      </c>
      <c r="N996" s="10">
        <f t="shared" si="183"/>
        <v>171.78471515383492</v>
      </c>
      <c r="O996" s="13">
        <f t="shared" si="176"/>
        <v>-0.4248046829569603</v>
      </c>
      <c r="P996" s="13">
        <f t="shared" si="177"/>
        <v>8.798330248744653</v>
      </c>
      <c r="Q996" s="13">
        <f t="shared" si="178"/>
        <v>2.5878608290290437</v>
      </c>
      <c r="R996" s="13">
        <f t="shared" si="181"/>
        <v>11.386191077773697</v>
      </c>
      <c r="S996" s="13">
        <f t="shared" si="182"/>
        <v>0</v>
      </c>
    </row>
    <row r="997" spans="9:19" ht="12.75">
      <c r="I997" s="2">
        <f t="shared" si="180"/>
        <v>14070</v>
      </c>
      <c r="J997" s="13">
        <f t="shared" si="179"/>
        <v>-6.818693783785937</v>
      </c>
      <c r="K997" s="10">
        <f>MAX(D$8,K996+J996*I$44/VLOOKUP(K996,E$47:G$254,3,TRUE))</f>
        <v>211.7226361980248</v>
      </c>
      <c r="L997" s="13">
        <f t="shared" si="174"/>
        <v>18.214578721414018</v>
      </c>
      <c r="M997" s="10">
        <f t="shared" si="175"/>
        <v>-3.8854212785859836</v>
      </c>
      <c r="N997" s="10">
        <f t="shared" si="183"/>
        <v>171.65056301091394</v>
      </c>
      <c r="O997" s="13">
        <f t="shared" si="176"/>
        <v>-0.4250047219617272</v>
      </c>
      <c r="P997" s="13">
        <f t="shared" si="177"/>
        <v>8.804718113772676</v>
      </c>
      <c r="Q997" s="13">
        <f t="shared" si="178"/>
        <v>2.591166823855404</v>
      </c>
      <c r="R997" s="13">
        <f t="shared" si="181"/>
        <v>11.39588493762808</v>
      </c>
      <c r="S997" s="13">
        <f t="shared" si="182"/>
        <v>0</v>
      </c>
    </row>
    <row r="998" spans="9:19" ht="12.75">
      <c r="I998" s="2">
        <f t="shared" si="180"/>
        <v>14085</v>
      </c>
      <c r="J998" s="13">
        <f t="shared" si="179"/>
        <v>-6.821467980458326</v>
      </c>
      <c r="K998" s="10">
        <f>MAX(D$8,K997+J997*I$44/VLOOKUP(K997,E$47:G$254,3,TRUE))</f>
        <v>211.6163384309284</v>
      </c>
      <c r="L998" s="13">
        <f t="shared" si="174"/>
        <v>18.227041412115543</v>
      </c>
      <c r="M998" s="10">
        <f t="shared" si="175"/>
        <v>-3.872958587884458</v>
      </c>
      <c r="N998" s="10">
        <f t="shared" si="183"/>
        <v>171.5168473242742</v>
      </c>
      <c r="O998" s="13">
        <f t="shared" si="176"/>
        <v>-0.4251910683855158</v>
      </c>
      <c r="P998" s="13">
        <f t="shared" si="177"/>
        <v>8.81109916343788</v>
      </c>
      <c r="Q998" s="13">
        <f t="shared" si="178"/>
        <v>2.5944742682193374</v>
      </c>
      <c r="R998" s="13">
        <f t="shared" si="181"/>
        <v>11.405573431657217</v>
      </c>
      <c r="S998" s="13">
        <f t="shared" si="182"/>
        <v>0</v>
      </c>
    </row>
    <row r="999" spans="9:19" ht="12.75">
      <c r="I999" s="2">
        <f t="shared" si="180"/>
        <v>14100</v>
      </c>
      <c r="J999" s="13">
        <f t="shared" si="179"/>
        <v>-6.824033237366708</v>
      </c>
      <c r="K999" s="10">
        <f>MAX(D$8,K998+J998*I$44/VLOOKUP(K998,E$47:G$254,3,TRUE))</f>
        <v>211.50999741641235</v>
      </c>
      <c r="L999" s="13">
        <f t="shared" si="174"/>
        <v>18.239289490346767</v>
      </c>
      <c r="M999" s="10">
        <f t="shared" si="175"/>
        <v>-3.8607105096532344</v>
      </c>
      <c r="N999" s="10">
        <f t="shared" si="183"/>
        <v>171.38356053764946</v>
      </c>
      <c r="O999" s="13">
        <f t="shared" si="176"/>
        <v>-0.4253640580642468</v>
      </c>
      <c r="P999" s="13">
        <f t="shared" si="177"/>
        <v>8.817473194757662</v>
      </c>
      <c r="Q999" s="13">
        <f t="shared" si="178"/>
        <v>2.597783058222397</v>
      </c>
      <c r="R999" s="13">
        <f t="shared" si="181"/>
        <v>11.41525625298006</v>
      </c>
      <c r="S999" s="13">
        <f t="shared" si="182"/>
        <v>0</v>
      </c>
    </row>
    <row r="1000" spans="9:19" ht="12.75">
      <c r="I1000" s="2">
        <f t="shared" si="180"/>
        <v>14115</v>
      </c>
      <c r="J1000" s="13">
        <f t="shared" si="179"/>
        <v>-6.826394690455043</v>
      </c>
      <c r="K1000" s="10">
        <f>MAX(D$8,K999+J999*I$44/VLOOKUP(K999,E$47:G$254,3,TRUE))</f>
        <v>211.40361641167382</v>
      </c>
      <c r="L1000" s="13">
        <f t="shared" si="174"/>
        <v>18.251327793846492</v>
      </c>
      <c r="M1000" s="10">
        <f t="shared" si="175"/>
        <v>-3.848672206153509</v>
      </c>
      <c r="N1000" s="10">
        <f t="shared" si="183"/>
        <v>171.25069526521153</v>
      </c>
      <c r="O1000" s="13">
        <f t="shared" si="176"/>
        <v>-0.42552401895409275</v>
      </c>
      <c r="P1000" s="13">
        <f t="shared" si="177"/>
        <v>8.82384001087423</v>
      </c>
      <c r="Q1000" s="13">
        <f t="shared" si="178"/>
        <v>2.6010930925172184</v>
      </c>
      <c r="R1000" s="13">
        <f t="shared" si="181"/>
        <v>11.42493310339145</v>
      </c>
      <c r="S1000" s="13">
        <f t="shared" si="182"/>
        <v>0</v>
      </c>
    </row>
    <row r="1001" spans="9:19" ht="12.75">
      <c r="I1001" s="2">
        <f t="shared" si="180"/>
        <v>14130</v>
      </c>
      <c r="J1001" s="13">
        <f t="shared" si="179"/>
        <v>-6.828557355134748</v>
      </c>
      <c r="K1001" s="10">
        <f>MAX(D$8,K1000+J1000*I$44/VLOOKUP(K1000,E$47:G$254,3,TRUE))</f>
        <v>211.29719859384494</v>
      </c>
      <c r="L1001" s="13">
        <f t="shared" si="174"/>
        <v>18.263161048283287</v>
      </c>
      <c r="M1001" s="10">
        <f t="shared" si="175"/>
        <v>-3.8368389517167145</v>
      </c>
      <c r="N1001" s="10">
        <f t="shared" si="183"/>
        <v>171.1182442876217</v>
      </c>
      <c r="O1001" s="13">
        <f t="shared" si="176"/>
        <v>-0.4256712713155366</v>
      </c>
      <c r="P1001" s="13">
        <f t="shared" si="177"/>
        <v>8.830199420900883</v>
      </c>
      <c r="Q1001" s="13">
        <f t="shared" si="178"/>
        <v>2.6044042722476552</v>
      </c>
      <c r="R1001" s="13">
        <f t="shared" si="181"/>
        <v>11.434603693148539</v>
      </c>
      <c r="S1001" s="13">
        <f t="shared" si="182"/>
        <v>0</v>
      </c>
    </row>
    <row r="1002" spans="9:19" ht="12.75">
      <c r="I1002" s="2">
        <f t="shared" si="180"/>
        <v>14145</v>
      </c>
      <c r="J1002" s="13">
        <f t="shared" si="179"/>
        <v>-6.830526129100415</v>
      </c>
      <c r="K1002" s="10">
        <f>MAX(D$8,K1001+J1001*I$44/VLOOKUP(K1001,E$47:G$254,3,TRUE))</f>
        <v>211.19074706187172</v>
      </c>
      <c r="L1002" s="13">
        <f t="shared" si="174"/>
        <v>18.274793869862677</v>
      </c>
      <c r="M1002" s="10">
        <f t="shared" si="175"/>
        <v>-3.8752061301373217</v>
      </c>
      <c r="N1002" s="10">
        <f t="shared" si="183"/>
        <v>170.98620054817383</v>
      </c>
      <c r="O1002" s="13">
        <f t="shared" si="176"/>
        <v>-0.4258061278928835</v>
      </c>
      <c r="P1002" s="13">
        <f t="shared" si="177"/>
        <v>8.83655123977195</v>
      </c>
      <c r="Q1002" s="13">
        <f t="shared" si="178"/>
        <v>2.607716500990312</v>
      </c>
      <c r="R1002" s="13">
        <f t="shared" si="181"/>
        <v>11.444267740762262</v>
      </c>
      <c r="S1002" s="13">
        <f t="shared" si="182"/>
        <v>0</v>
      </c>
    </row>
    <row r="1003" spans="9:19" ht="12.75">
      <c r="I1003" s="2">
        <f t="shared" si="180"/>
        <v>14160</v>
      </c>
      <c r="J1003" s="13">
        <f t="shared" si="179"/>
        <v>-6.833087947814425</v>
      </c>
      <c r="K1003" s="10">
        <f>MAX(D$8,K1002+J1002*I$44/VLOOKUP(K1002,E$47:G$254,3,TRUE))</f>
        <v>211.08426483834918</v>
      </c>
      <c r="L1003" s="13">
        <f t="shared" si="174"/>
        <v>18.287012920608248</v>
      </c>
      <c r="M1003" s="10">
        <f t="shared" si="175"/>
        <v>-3.8629870793917505</v>
      </c>
      <c r="N1003" s="10">
        <f t="shared" si="183"/>
        <v>170.85283641301103</v>
      </c>
      <c r="O1003" s="13">
        <f t="shared" si="176"/>
        <v>-0.42592889409013424</v>
      </c>
      <c r="P1003" s="13">
        <f t="shared" si="177"/>
        <v>8.842895288096376</v>
      </c>
      <c r="Q1003" s="13">
        <f t="shared" si="178"/>
        <v>2.611029684697448</v>
      </c>
      <c r="R1003" s="13">
        <f t="shared" si="181"/>
        <v>11.453924972793823</v>
      </c>
      <c r="S1003" s="13">
        <f t="shared" si="182"/>
        <v>0</v>
      </c>
    </row>
    <row r="1004" spans="9:19" ht="12.75">
      <c r="I1004" s="2">
        <f t="shared" si="180"/>
        <v>14175</v>
      </c>
      <c r="J1004" s="13">
        <f t="shared" si="179"/>
        <v>-6.835446447221283</v>
      </c>
      <c r="K1004" s="10">
        <f>MAX(D$8,K1003+J1003*I$44/VLOOKUP(K1003,E$47:G$254,3,TRUE))</f>
        <v>210.97774267820276</v>
      </c>
      <c r="L1004" s="13">
        <f t="shared" si="174"/>
        <v>18.299022675063863</v>
      </c>
      <c r="M1004" s="10">
        <f t="shared" si="175"/>
        <v>-3.850977324936135</v>
      </c>
      <c r="N1004" s="10">
        <f t="shared" si="183"/>
        <v>170.71989279306226</v>
      </c>
      <c r="O1004" s="13">
        <f t="shared" si="176"/>
        <v>-0.4260886405857036</v>
      </c>
      <c r="P1004" s="13">
        <f t="shared" si="177"/>
        <v>8.84923211681395</v>
      </c>
      <c r="Q1004" s="13">
        <f t="shared" si="178"/>
        <v>2.6143441110286316</v>
      </c>
      <c r="R1004" s="13">
        <f t="shared" si="181"/>
        <v>11.46357622784258</v>
      </c>
      <c r="S1004" s="13">
        <f t="shared" si="182"/>
        <v>0</v>
      </c>
    </row>
    <row r="1005" spans="9:19" ht="12.75">
      <c r="I1005" s="2">
        <f t="shared" si="180"/>
        <v>14190</v>
      </c>
      <c r="J1005" s="13">
        <f t="shared" si="179"/>
        <v>-6.837606629923579</v>
      </c>
      <c r="K1005" s="10">
        <f>MAX(D$8,K1004+J1004*I$44/VLOOKUP(K1004,E$47:G$254,3,TRUE))</f>
        <v>210.87118375101142</v>
      </c>
      <c r="L1005" s="13">
        <f t="shared" si="174"/>
        <v>18.310827847980548</v>
      </c>
      <c r="M1005" s="10">
        <f t="shared" si="175"/>
        <v>-3.839172152019451</v>
      </c>
      <c r="N1005" s="10">
        <f t="shared" si="183"/>
        <v>170.5873624854542</v>
      </c>
      <c r="O1005" s="13">
        <f t="shared" si="176"/>
        <v>-0.4262357087653754</v>
      </c>
      <c r="P1005" s="13">
        <f t="shared" si="177"/>
        <v>8.855561536694237</v>
      </c>
      <c r="Q1005" s="13">
        <f t="shared" si="178"/>
        <v>2.617659681362731</v>
      </c>
      <c r="R1005" s="13">
        <f t="shared" si="181"/>
        <v>11.473221218056969</v>
      </c>
      <c r="S1005" s="13">
        <f t="shared" si="182"/>
        <v>0</v>
      </c>
    </row>
    <row r="1006" spans="9:19" ht="12.75">
      <c r="I1006" s="2">
        <f t="shared" si="180"/>
        <v>14205</v>
      </c>
      <c r="J1006" s="13">
        <f t="shared" si="179"/>
        <v>-6.839573381120685</v>
      </c>
      <c r="K1006" s="10">
        <f>MAX(D$8,K1005+J1005*I$44/VLOOKUP(K1005,E$47:G$254,3,TRUE))</f>
        <v>210.7645911483677</v>
      </c>
      <c r="L1006" s="13">
        <f t="shared" si="174"/>
        <v>18.322433044907843</v>
      </c>
      <c r="M1006" s="10">
        <f t="shared" si="175"/>
        <v>-3.8275669550921556</v>
      </c>
      <c r="N1006" s="10">
        <f t="shared" si="183"/>
        <v>170.45523844957046</v>
      </c>
      <c r="O1006" s="13">
        <f t="shared" si="176"/>
        <v>-0.42637041057480474</v>
      </c>
      <c r="P1006" s="13">
        <f t="shared" si="177"/>
        <v>8.861883364282004</v>
      </c>
      <c r="Q1006" s="13">
        <f t="shared" si="178"/>
        <v>2.6209762995051538</v>
      </c>
      <c r="R1006" s="13">
        <f t="shared" si="181"/>
        <v>11.482859663787158</v>
      </c>
      <c r="S1006" s="13">
        <f t="shared" si="182"/>
        <v>0</v>
      </c>
    </row>
    <row r="1007" spans="9:19" ht="12.75">
      <c r="I1007" s="2">
        <f t="shared" si="180"/>
        <v>14220</v>
      </c>
      <c r="J1007" s="13">
        <f t="shared" si="179"/>
        <v>-6.8413514713511425</v>
      </c>
      <c r="K1007" s="10">
        <f>MAX(D$8,K1006+J1006*I$44/VLOOKUP(K1006,E$47:G$254,3,TRUE))</f>
        <v>210.657967885708</v>
      </c>
      <c r="L1007" s="13">
        <f aca="true" t="shared" si="184" ref="L1007:L1070">(K1007-N1007)/D$12</f>
        <v>18.33384276473397</v>
      </c>
      <c r="M1007" s="10">
        <f t="shared" si="175"/>
        <v>-3.8161572352660293</v>
      </c>
      <c r="N1007" s="10">
        <f t="shared" si="183"/>
        <v>170.32351380329325</v>
      </c>
      <c r="O1007" s="13">
        <f t="shared" si="176"/>
        <v>-0.4264930506388964</v>
      </c>
      <c r="P1007" s="13">
        <f t="shared" si="177"/>
        <v>8.868197421751926</v>
      </c>
      <c r="Q1007" s="13">
        <f t="shared" si="178"/>
        <v>2.6242938716309006</v>
      </c>
      <c r="R1007" s="13">
        <f t="shared" si="181"/>
        <v>11.492491293382827</v>
      </c>
      <c r="S1007" s="13">
        <f t="shared" si="182"/>
        <v>0</v>
      </c>
    </row>
    <row r="1008" spans="9:19" ht="12.75">
      <c r="I1008" s="2">
        <f t="shared" si="180"/>
        <v>14235</v>
      </c>
      <c r="J1008" s="13">
        <f t="shared" si="179"/>
        <v>-6.842945559171083</v>
      </c>
      <c r="K1008" s="10">
        <f>MAX(D$8,K1007+J1007*I$44/VLOOKUP(K1007,E$47:G$254,3,TRUE))</f>
        <v>210.55131690409985</v>
      </c>
      <c r="L1008" s="13">
        <f t="shared" si="184"/>
        <v>18.345061402166824</v>
      </c>
      <c r="M1008" s="10">
        <f t="shared" si="175"/>
        <v>-3.804938597833175</v>
      </c>
      <c r="N1008" s="10">
        <f t="shared" si="183"/>
        <v>170.19218181933283</v>
      </c>
      <c r="O1008" s="13">
        <f t="shared" si="176"/>
        <v>-0.42660392643256273</v>
      </c>
      <c r="P1008" s="13">
        <f t="shared" si="177"/>
        <v>8.874503536766793</v>
      </c>
      <c r="Q1008" s="13">
        <f t="shared" si="178"/>
        <v>2.6276123062289476</v>
      </c>
      <c r="R1008" s="13">
        <f t="shared" si="181"/>
        <v>11.50211584299574</v>
      </c>
      <c r="S1008" s="13">
        <f t="shared" si="182"/>
        <v>0</v>
      </c>
    </row>
    <row r="1009" spans="9:19" ht="12.75">
      <c r="I1009" s="2">
        <f t="shared" si="180"/>
        <v>14250</v>
      </c>
      <c r="J1009" s="13">
        <f t="shared" si="179"/>
        <v>-6.844360193770134</v>
      </c>
      <c r="K1009" s="10">
        <f>MAX(D$8,K1008+J1008*I$44/VLOOKUP(K1008,E$47:G$254,3,TRUE))</f>
        <v>210.44464107198792</v>
      </c>
      <c r="L1009" s="13">
        <f t="shared" si="184"/>
        <v>18.356093250157205</v>
      </c>
      <c r="M1009" s="10">
        <f aca="true" t="shared" si="185" ref="M1009:M1072">L1009-VLOOKUP(N1009,A$47:C$254,2,TRUE)</f>
        <v>-3.793906749842794</v>
      </c>
      <c r="N1009" s="10">
        <f t="shared" si="183"/>
        <v>170.06123592164207</v>
      </c>
      <c r="O1009" s="13">
        <f aca="true" t="shared" si="186" ref="O1009:O1072">(K1009-K1008)/(I1009-I1008)*60</f>
        <v>-0.4267033284477293</v>
      </c>
      <c r="P1009" s="13">
        <f t="shared" si="177"/>
        <v>8.880801542339142</v>
      </c>
      <c r="Q1009" s="13">
        <f t="shared" si="178"/>
        <v>2.630931514047928</v>
      </c>
      <c r="R1009" s="13">
        <f t="shared" si="181"/>
        <v>11.51173305638707</v>
      </c>
      <c r="S1009" s="13">
        <f t="shared" si="182"/>
        <v>0</v>
      </c>
    </row>
    <row r="1010" spans="9:19" ht="12.75">
      <c r="I1010" s="2">
        <f t="shared" si="180"/>
        <v>14265</v>
      </c>
      <c r="J1010" s="13">
        <f t="shared" si="179"/>
        <v>-6.845599817526191</v>
      </c>
      <c r="K1010" s="10">
        <f>MAX(D$8,K1009+J1009*I$44/VLOOKUP(K1009,E$47:G$254,3,TRUE))</f>
        <v>210.33794318689868</v>
      </c>
      <c r="L1010" s="13">
        <f t="shared" si="184"/>
        <v>18.36694250226552</v>
      </c>
      <c r="M1010" s="10">
        <f t="shared" si="185"/>
        <v>-3.8330574977344796</v>
      </c>
      <c r="N1010" s="10">
        <f t="shared" si="183"/>
        <v>169.93066968191454</v>
      </c>
      <c r="O1010" s="13">
        <f t="shared" si="186"/>
        <v>-0.42679154035693045</v>
      </c>
      <c r="P1010" s="13">
        <f t="shared" si="177"/>
        <v>8.887091276696243</v>
      </c>
      <c r="Q1010" s="13">
        <f t="shared" si="178"/>
        <v>2.634251408043086</v>
      </c>
      <c r="R1010" s="13">
        <f t="shared" si="181"/>
        <v>11.521342684739329</v>
      </c>
      <c r="S1010" s="13">
        <f t="shared" si="182"/>
        <v>0</v>
      </c>
    </row>
    <row r="1011" spans="9:19" ht="12.75">
      <c r="I1011" s="2">
        <f t="shared" si="180"/>
        <v>14280</v>
      </c>
      <c r="J1011" s="13">
        <f t="shared" si="179"/>
        <v>-6.847450921235314</v>
      </c>
      <c r="K1011" s="10">
        <f>MAX(D$8,K1010+J1010*I$44/VLOOKUP(K1010,E$47:G$254,3,TRUE))</f>
        <v>210.2312259771057</v>
      </c>
      <c r="L1011" s="13">
        <f t="shared" si="184"/>
        <v>18.3783954077081</v>
      </c>
      <c r="M1011" s="10">
        <f t="shared" si="185"/>
        <v>-3.821604592291898</v>
      </c>
      <c r="N1011" s="10">
        <f t="shared" si="183"/>
        <v>169.79875608014788</v>
      </c>
      <c r="O1011" s="13">
        <f t="shared" si="186"/>
        <v>-0.42686883917190244</v>
      </c>
      <c r="P1011" s="13">
        <f t="shared" si="177"/>
        <v>8.893372583148324</v>
      </c>
      <c r="Q1011" s="13">
        <f t="shared" si="178"/>
        <v>2.637571903324463</v>
      </c>
      <c r="R1011" s="13">
        <f t="shared" si="181"/>
        <v>11.530944486472787</v>
      </c>
      <c r="S1011" s="13">
        <f t="shared" si="182"/>
        <v>0</v>
      </c>
    </row>
    <row r="1012" spans="9:19" ht="12.75">
      <c r="I1012" s="2">
        <f t="shared" si="180"/>
        <v>14295</v>
      </c>
      <c r="J1012" s="13">
        <f t="shared" si="179"/>
        <v>-6.849116715335551</v>
      </c>
      <c r="K1012" s="10">
        <f>MAX(D$8,K1011+J1011*I$44/VLOOKUP(K1011,E$47:G$254,3,TRUE))</f>
        <v>210.12447991014488</v>
      </c>
      <c r="L1012" s="13">
        <f t="shared" si="184"/>
        <v>18.389656037829987</v>
      </c>
      <c r="M1012" s="10">
        <f t="shared" si="185"/>
        <v>-3.8103439621700126</v>
      </c>
      <c r="N1012" s="10">
        <f t="shared" si="183"/>
        <v>169.6672366269189</v>
      </c>
      <c r="O1012" s="13">
        <f t="shared" si="186"/>
        <v>-0.42698426784329513</v>
      </c>
      <c r="P1012" s="13">
        <f aca="true" t="shared" si="187" ref="P1012:P1075">$D$16*($D$19*$D$21*$D$17+$D$20*$D$22*$D$18)*($D$7^4-$K1012^4)</f>
        <v>8.899646026000712</v>
      </c>
      <c r="Q1012" s="13">
        <f aca="true" t="shared" si="188" ref="Q1012:Q1075">($D$7-$K1012)*(1/$D$13+1/$D$14)</f>
        <v>2.640893296493724</v>
      </c>
      <c r="R1012" s="13">
        <f t="shared" si="181"/>
        <v>11.540539322494435</v>
      </c>
      <c r="S1012" s="13">
        <f t="shared" si="182"/>
        <v>0</v>
      </c>
    </row>
    <row r="1013" spans="9:19" ht="12.75">
      <c r="I1013" s="2">
        <f t="shared" si="180"/>
        <v>14310</v>
      </c>
      <c r="J1013" s="13">
        <f t="shared" si="179"/>
        <v>-6.850601778017367</v>
      </c>
      <c r="K1013" s="10">
        <f>MAX(D$8,K1012+J1012*I$44/VLOOKUP(K1012,E$47:G$254,3,TRUE))</f>
        <v>210.01770787483898</v>
      </c>
      <c r="L1013" s="13">
        <f t="shared" si="184"/>
        <v>18.40072871350579</v>
      </c>
      <c r="M1013" s="10">
        <f t="shared" si="185"/>
        <v>-3.7992712864942106</v>
      </c>
      <c r="N1013" s="10">
        <f t="shared" si="183"/>
        <v>169.53610470512623</v>
      </c>
      <c r="O1013" s="13">
        <f t="shared" si="186"/>
        <v>-0.4270881412236349</v>
      </c>
      <c r="P1013" s="13">
        <f t="shared" si="187"/>
        <v>8.905911437822983</v>
      </c>
      <c r="Q1013" s="13">
        <f t="shared" si="188"/>
        <v>2.644215497665438</v>
      </c>
      <c r="R1013" s="13">
        <f t="shared" si="181"/>
        <v>11.550126935488422</v>
      </c>
      <c r="S1013" s="13">
        <f t="shared" si="182"/>
        <v>0</v>
      </c>
    </row>
    <row r="1014" spans="9:19" ht="12.75">
      <c r="I1014" s="2">
        <f t="shared" si="180"/>
        <v>14325</v>
      </c>
      <c r="J1014" s="13">
        <f t="shared" si="179"/>
        <v>-6.851910579997549</v>
      </c>
      <c r="K1014" s="10">
        <f>MAX(D$8,K1013+J1013*I$44/VLOOKUP(K1013,E$47:G$254,3,TRUE))</f>
        <v>209.9109126886405</v>
      </c>
      <c r="L1014" s="13">
        <f t="shared" si="184"/>
        <v>18.411617655577416</v>
      </c>
      <c r="M1014" s="10">
        <f t="shared" si="185"/>
        <v>-3.7883823444225833</v>
      </c>
      <c r="N1014" s="10">
        <f t="shared" si="183"/>
        <v>169.4053538463702</v>
      </c>
      <c r="O1014" s="13">
        <f t="shared" si="186"/>
        <v>-0.4271807447938727</v>
      </c>
      <c r="P1014" s="13">
        <f t="shared" si="187"/>
        <v>8.912168656405015</v>
      </c>
      <c r="Q1014" s="13">
        <f t="shared" si="188"/>
        <v>2.6475384191748526</v>
      </c>
      <c r="R1014" s="13">
        <f t="shared" si="181"/>
        <v>11.559707075579867</v>
      </c>
      <c r="S1014" s="13">
        <f t="shared" si="182"/>
        <v>0</v>
      </c>
    </row>
    <row r="1015" spans="9:19" ht="12.75">
      <c r="I1015" s="2">
        <f t="shared" si="180"/>
        <v>14340</v>
      </c>
      <c r="J1015" s="13">
        <f t="shared" si="179"/>
        <v>-6.853047487029642</v>
      </c>
      <c r="K1015" s="10">
        <f>MAX(D$8,K1014+J1014*I$44/VLOOKUP(K1014,E$47:G$254,3,TRUE))</f>
        <v>209.8040970993073</v>
      </c>
      <c r="L1015" s="13">
        <f t="shared" si="184"/>
        <v>18.422326987180533</v>
      </c>
      <c r="M1015" s="10">
        <f t="shared" si="185"/>
        <v>-3.7776730128194664</v>
      </c>
      <c r="N1015" s="10">
        <f t="shared" si="183"/>
        <v>169.27497772751013</v>
      </c>
      <c r="O1015" s="13">
        <f t="shared" si="186"/>
        <v>-0.4272623573327792</v>
      </c>
      <c r="P1015" s="13">
        <f t="shared" si="187"/>
        <v>8.918417524625132</v>
      </c>
      <c r="Q1015" s="13">
        <f t="shared" si="188"/>
        <v>2.6508619755257583</v>
      </c>
      <c r="R1015" s="13">
        <f t="shared" si="181"/>
        <v>11.569279500150891</v>
      </c>
      <c r="S1015" s="13">
        <f t="shared" si="182"/>
        <v>0</v>
      </c>
    </row>
    <row r="1016" spans="9:19" ht="12.75">
      <c r="I1016" s="2">
        <f t="shared" si="180"/>
        <v>14355</v>
      </c>
      <c r="J1016" s="13">
        <f t="shared" si="179"/>
        <v>-6.854016762355625</v>
      </c>
      <c r="K1016" s="10">
        <f>MAX(D$8,K1015+J1015*I$44/VLOOKUP(K1015,E$47:G$254,3,TRUE))</f>
        <v>209.69726378653868</v>
      </c>
      <c r="L1016" s="13">
        <f t="shared" si="184"/>
        <v>18.432860736016643</v>
      </c>
      <c r="M1016" s="10">
        <f t="shared" si="185"/>
        <v>-3.7671392639833563</v>
      </c>
      <c r="N1016" s="10">
        <f t="shared" si="183"/>
        <v>169.14497016730206</v>
      </c>
      <c r="O1016" s="13">
        <f t="shared" si="186"/>
        <v>-0.4273332510745149</v>
      </c>
      <c r="P1016" s="13">
        <f t="shared" si="187"/>
        <v>8.924657890321438</v>
      </c>
      <c r="Q1016" s="13">
        <f t="shared" si="188"/>
        <v>2.6541860833395803</v>
      </c>
      <c r="R1016" s="13">
        <f t="shared" si="181"/>
        <v>11.578843973661018</v>
      </c>
      <c r="S1016" s="13">
        <f t="shared" si="182"/>
        <v>0</v>
      </c>
    </row>
    <row r="1017" spans="9:19" ht="12.75">
      <c r="I1017" s="2">
        <f t="shared" si="180"/>
        <v>14370</v>
      </c>
      <c r="J1017" s="13">
        <f t="shared" si="179"/>
        <v>-6.854822569100548</v>
      </c>
      <c r="K1017" s="10">
        <f>MAX(D$8,K1016+J1016*I$44/VLOOKUP(K1016,E$47:G$254,3,TRUE))</f>
        <v>209.59041536357358</v>
      </c>
      <c r="L1017" s="13">
        <f t="shared" si="184"/>
        <v>18.443222836572474</v>
      </c>
      <c r="M1017" s="10">
        <f t="shared" si="185"/>
        <v>-3.7567771634275253</v>
      </c>
      <c r="N1017" s="10">
        <f t="shared" si="183"/>
        <v>169.01532512311414</v>
      </c>
      <c r="O1017" s="13">
        <f t="shared" si="186"/>
        <v>-0.4273936918604022</v>
      </c>
      <c r="P1017" s="13">
        <f t="shared" si="187"/>
        <v>8.930889606166275</v>
      </c>
      <c r="Q1017" s="13">
        <f t="shared" si="188"/>
        <v>2.65751066130565</v>
      </c>
      <c r="R1017" s="13">
        <f t="shared" si="181"/>
        <v>11.588400267471926</v>
      </c>
      <c r="S1017" s="13">
        <f t="shared" si="182"/>
        <v>0</v>
      </c>
    </row>
    <row r="1018" spans="9:19" ht="12.75">
      <c r="I1018" s="2">
        <f t="shared" si="180"/>
        <v>14385</v>
      </c>
      <c r="J1018" s="13">
        <f t="shared" si="179"/>
        <v>-6.855468972611112</v>
      </c>
      <c r="K1018" s="10">
        <f>MAX(D$8,K1017+J1017*I$44/VLOOKUP(K1017,E$47:G$254,3,TRUE))</f>
        <v>209.48355437875125</v>
      </c>
      <c r="L1018" s="13">
        <f t="shared" si="184"/>
        <v>18.453417132287484</v>
      </c>
      <c r="M1018" s="10">
        <f t="shared" si="185"/>
        <v>-3.796582867712516</v>
      </c>
      <c r="N1018" s="10">
        <f t="shared" si="183"/>
        <v>168.88603668771879</v>
      </c>
      <c r="O1018" s="13">
        <f t="shared" si="186"/>
        <v>-0.4274439392893328</v>
      </c>
      <c r="P1018" s="13">
        <f t="shared" si="187"/>
        <v>8.937112529543723</v>
      </c>
      <c r="Q1018" s="13">
        <f t="shared" si="188"/>
        <v>2.6608356301326483</v>
      </c>
      <c r="R1018" s="13">
        <f t="shared" si="181"/>
        <v>11.597948159676372</v>
      </c>
      <c r="S1018" s="13">
        <f t="shared" si="182"/>
        <v>0</v>
      </c>
    </row>
    <row r="1019" spans="9:19" ht="12.75">
      <c r="I1019" s="2">
        <f t="shared" si="180"/>
        <v>14400</v>
      </c>
      <c r="J1019" s="13">
        <f aca="true" t="shared" si="189" ref="J1019:J1082">(D$7-K1019)*(1/D$13+1/D$14)+D$16*(D$19*D$21*D$17+D$20*D$22*D$18)*(D$7^4-K1019^4)-(K1019-N1019)/D$12</f>
        <v>-6.85674209547437</v>
      </c>
      <c r="K1019" s="10">
        <f>MAX(D$8,K1018+J1018*I$44/VLOOKUP(K1018,E$47:G$254,3,TRUE))</f>
        <v>209.3766833170356</v>
      </c>
      <c r="L1019" s="13">
        <f t="shared" si="184"/>
        <v>18.464229530405625</v>
      </c>
      <c r="M1019" s="10">
        <f t="shared" si="185"/>
        <v>-3.7857704695943752</v>
      </c>
      <c r="N1019" s="10">
        <f t="shared" si="183"/>
        <v>168.75537835014322</v>
      </c>
      <c r="O1019" s="13">
        <f t="shared" si="186"/>
        <v>-0.4274842468626048</v>
      </c>
      <c r="P1019" s="13">
        <f t="shared" si="187"/>
        <v>8.943326522430084</v>
      </c>
      <c r="Q1019" s="13">
        <f t="shared" si="188"/>
        <v>2.6641609125011714</v>
      </c>
      <c r="R1019" s="13">
        <f t="shared" si="181"/>
        <v>11.607487434931254</v>
      </c>
      <c r="S1019" s="13">
        <f t="shared" si="182"/>
        <v>0</v>
      </c>
    </row>
    <row r="1020" spans="9:19" ht="12.75">
      <c r="I1020" s="2">
        <f aca="true" t="shared" si="190" ref="I1020:I1083">I1019+I$44</f>
        <v>14415</v>
      </c>
      <c r="J1020" s="13">
        <f t="shared" si="189"/>
        <v>-6.857844797237512</v>
      </c>
      <c r="K1020" s="10">
        <f>MAX(D$8,K1019+J1019*I$44/VLOOKUP(K1019,E$47:G$254,3,TRUE))</f>
        <v>209.269792408393</v>
      </c>
      <c r="L1020" s="13">
        <f t="shared" si="184"/>
        <v>18.47486376825822</v>
      </c>
      <c r="M1020" s="10">
        <f t="shared" si="185"/>
        <v>-3.7751362317417794</v>
      </c>
      <c r="N1020" s="10">
        <f t="shared" si="183"/>
        <v>168.6250921182249</v>
      </c>
      <c r="O1020" s="13">
        <f t="shared" si="186"/>
        <v>-0.427563634570447</v>
      </c>
      <c r="P1020" s="13">
        <f t="shared" si="187"/>
        <v>8.949532158615872</v>
      </c>
      <c r="Q1020" s="13">
        <f t="shared" si="188"/>
        <v>2.667486812404837</v>
      </c>
      <c r="R1020" s="13">
        <f aca="true" t="shared" si="191" ref="R1020:R1083">(D$7-K1020)*(1/D$13+1/D$14)+D$16*(D$19*D$21*D$17+D$20*D$22*D$18)*(D$7^4-K1020^4)</f>
        <v>11.617018971020709</v>
      </c>
      <c r="S1020" s="13">
        <f aca="true" t="shared" si="192" ref="S1020:S1083">IF(K1020=D$8,-J1020,0)</f>
        <v>0</v>
      </c>
    </row>
    <row r="1021" spans="9:19" ht="12.75">
      <c r="I1021" s="2">
        <f t="shared" si="190"/>
        <v>14430</v>
      </c>
      <c r="J1021" s="13">
        <f t="shared" si="189"/>
        <v>-6.85878130460668</v>
      </c>
      <c r="K1021" s="10">
        <f>MAX(D$8,K1020+J1020*I$44/VLOOKUP(K1020,E$47:G$254,3,TRUE))</f>
        <v>209.16288430954666</v>
      </c>
      <c r="L1021" s="13">
        <f t="shared" si="184"/>
        <v>18.485323840417514</v>
      </c>
      <c r="M1021" s="10">
        <f t="shared" si="185"/>
        <v>-3.7646761595824856</v>
      </c>
      <c r="N1021" s="10">
        <f t="shared" si="183"/>
        <v>168.49517186062812</v>
      </c>
      <c r="O1021" s="13">
        <f t="shared" si="186"/>
        <v>-0.4276323953853307</v>
      </c>
      <c r="P1021" s="13">
        <f t="shared" si="187"/>
        <v>8.955729288630868</v>
      </c>
      <c r="Q1021" s="13">
        <f t="shared" si="188"/>
        <v>2.670813247179967</v>
      </c>
      <c r="R1021" s="13">
        <f t="shared" si="191"/>
        <v>11.626542535810835</v>
      </c>
      <c r="S1021" s="13">
        <f t="shared" si="192"/>
        <v>0</v>
      </c>
    </row>
    <row r="1022" spans="9:19" ht="12.75">
      <c r="I1022" s="2">
        <f t="shared" si="190"/>
        <v>14445</v>
      </c>
      <c r="J1022" s="13">
        <f t="shared" si="189"/>
        <v>-6.859555745041037</v>
      </c>
      <c r="K1022" s="10">
        <f>MAX(D$8,K1021+J1021*I$44/VLOOKUP(K1021,E$47:G$254,3,TRUE))</f>
        <v>209.05596161132905</v>
      </c>
      <c r="L1022" s="13">
        <f t="shared" si="184"/>
        <v>18.495613649018075</v>
      </c>
      <c r="M1022" s="10">
        <f t="shared" si="185"/>
        <v>-3.7543863509819246</v>
      </c>
      <c r="N1022" s="10">
        <f t="shared" si="183"/>
        <v>168.36561158348928</v>
      </c>
      <c r="O1022" s="13">
        <f t="shared" si="186"/>
        <v>-0.4276907928704077</v>
      </c>
      <c r="P1022" s="13">
        <f t="shared" si="187"/>
        <v>8.961917767763968</v>
      </c>
      <c r="Q1022" s="13">
        <f t="shared" si="188"/>
        <v>2.6741401362130706</v>
      </c>
      <c r="R1022" s="13">
        <f t="shared" si="191"/>
        <v>11.636057903977038</v>
      </c>
      <c r="S1022" s="13">
        <f t="shared" si="192"/>
        <v>0</v>
      </c>
    </row>
    <row r="1023" spans="9:19" ht="12.75">
      <c r="I1023" s="2">
        <f t="shared" si="190"/>
        <v>14460</v>
      </c>
      <c r="J1023" s="13">
        <f t="shared" si="189"/>
        <v>-6.860172149070806</v>
      </c>
      <c r="K1023" s="10">
        <f>MAX(D$8,K1022+J1022*I$44/VLOOKUP(K1022,E$47:G$254,3,TRUE))</f>
        <v>208.94902684022892</v>
      </c>
      <c r="L1023" s="13">
        <f t="shared" si="184"/>
        <v>18.50573700590605</v>
      </c>
      <c r="M1023" s="10">
        <f t="shared" si="185"/>
        <v>-3.744262994093951</v>
      </c>
      <c r="N1023" s="10">
        <f t="shared" si="183"/>
        <v>168.2364054272356</v>
      </c>
      <c r="O1023" s="13">
        <f t="shared" si="186"/>
        <v>-0.427739084400514</v>
      </c>
      <c r="P1023" s="13">
        <f t="shared" si="187"/>
        <v>8.968097455942539</v>
      </c>
      <c r="Q1023" s="13">
        <f t="shared" si="188"/>
        <v>2.677467400892703</v>
      </c>
      <c r="R1023" s="13">
        <f t="shared" si="191"/>
        <v>11.645564856835243</v>
      </c>
      <c r="S1023" s="13">
        <f t="shared" si="192"/>
        <v>0</v>
      </c>
    </row>
    <row r="1024" spans="9:19" ht="12.75">
      <c r="I1024" s="2">
        <f t="shared" si="190"/>
        <v>14475</v>
      </c>
      <c r="J1024" s="13">
        <f t="shared" si="189"/>
        <v>-6.860634452561234</v>
      </c>
      <c r="K1024" s="10">
        <f>MAX(D$8,K1023+J1023*I$44/VLOOKUP(K1023,E$47:G$254,3,TRUE))</f>
        <v>208.84208245990246</v>
      </c>
      <c r="L1024" s="13">
        <f t="shared" si="184"/>
        <v>18.515697634738405</v>
      </c>
      <c r="M1024" s="10">
        <f t="shared" si="185"/>
        <v>-3.7343023652615948</v>
      </c>
      <c r="N1024" s="10">
        <f t="shared" si="183"/>
        <v>168.10754766347796</v>
      </c>
      <c r="O1024" s="13">
        <f t="shared" si="186"/>
        <v>-0.4277775213058703</v>
      </c>
      <c r="P1024" s="13">
        <f t="shared" si="187"/>
        <v>8.974268217614721</v>
      </c>
      <c r="Q1024" s="13">
        <f t="shared" si="188"/>
        <v>2.6807949645624496</v>
      </c>
      <c r="R1024" s="13">
        <f t="shared" si="191"/>
        <v>11.655063182177171</v>
      </c>
      <c r="S1024" s="13">
        <f t="shared" si="192"/>
        <v>0</v>
      </c>
    </row>
    <row r="1025" spans="9:19" ht="12.75">
      <c r="I1025" s="2">
        <f t="shared" si="190"/>
        <v>14490</v>
      </c>
      <c r="J1025" s="13">
        <f t="shared" si="189"/>
        <v>-6.860946498923628</v>
      </c>
      <c r="K1025" s="10">
        <f>MAX(D$8,K1024+J1024*I$44/VLOOKUP(K1024,E$47:G$254,3,TRUE))</f>
        <v>208.73513087264894</v>
      </c>
      <c r="L1025" s="13">
        <f t="shared" si="184"/>
        <v>18.525499173033236</v>
      </c>
      <c r="M1025" s="10">
        <f t="shared" si="185"/>
        <v>-3.774500826966765</v>
      </c>
      <c r="N1025" s="10">
        <f t="shared" si="183"/>
        <v>167.97903269197582</v>
      </c>
      <c r="O1025" s="13">
        <f t="shared" si="186"/>
        <v>-0.42780634901407666</v>
      </c>
      <c r="P1025" s="13">
        <f t="shared" si="187"/>
        <v>8.980429921634599</v>
      </c>
      <c r="Q1025" s="13">
        <f t="shared" si="188"/>
        <v>2.684122752475009</v>
      </c>
      <c r="R1025" s="13">
        <f t="shared" si="191"/>
        <v>11.664552674109608</v>
      </c>
      <c r="S1025" s="13">
        <f t="shared" si="192"/>
        <v>0</v>
      </c>
    </row>
    <row r="1026" spans="9:19" ht="12.75">
      <c r="I1026" s="2">
        <f t="shared" si="190"/>
        <v>14505</v>
      </c>
      <c r="J1026" s="13">
        <f t="shared" si="189"/>
        <v>-6.8618941940094995</v>
      </c>
      <c r="K1026" s="10">
        <f>MAX(D$8,K1025+J1025*I$44/VLOOKUP(K1025,E$47:G$254,3,TRUE))</f>
        <v>208.62817442085205</v>
      </c>
      <c r="L1026" s="13">
        <f t="shared" si="184"/>
        <v>18.535927326906986</v>
      </c>
      <c r="M1026" s="10">
        <f t="shared" si="185"/>
        <v>-3.7640726730930147</v>
      </c>
      <c r="N1026" s="10">
        <f t="shared" si="183"/>
        <v>167.84913430165668</v>
      </c>
      <c r="O1026" s="13">
        <f t="shared" si="186"/>
        <v>-0.4278258071875598</v>
      </c>
      <c r="P1026" s="13">
        <f t="shared" si="187"/>
        <v>8.986582441150139</v>
      </c>
      <c r="Q1026" s="13">
        <f t="shared" si="188"/>
        <v>2.687450691747347</v>
      </c>
      <c r="R1026" s="13">
        <f t="shared" si="191"/>
        <v>11.674033132897486</v>
      </c>
      <c r="S1026" s="13">
        <f t="shared" si="192"/>
        <v>0</v>
      </c>
    </row>
    <row r="1027" spans="9:19" ht="12.75">
      <c r="I1027" s="2">
        <f t="shared" si="190"/>
        <v>14520</v>
      </c>
      <c r="J1027" s="13">
        <f t="shared" si="189"/>
        <v>-6.862680193272315</v>
      </c>
      <c r="K1027" s="10">
        <f>MAX(D$8,K1026+J1026*I$44/VLOOKUP(K1026,E$47:G$254,3,TRUE))</f>
        <v>208.52120319527668</v>
      </c>
      <c r="L1027" s="13">
        <f t="shared" si="184"/>
        <v>18.546185637245493</v>
      </c>
      <c r="M1027" s="10">
        <f t="shared" si="185"/>
        <v>-3.7538143627545075</v>
      </c>
      <c r="N1027" s="10">
        <f t="shared" si="183"/>
        <v>167.7195947933366</v>
      </c>
      <c r="O1027" s="13">
        <f t="shared" si="186"/>
        <v>-0.42788490230145726</v>
      </c>
      <c r="P1027" s="13">
        <f t="shared" si="187"/>
        <v>8.992726353268857</v>
      </c>
      <c r="Q1027" s="13">
        <f t="shared" si="188"/>
        <v>2.690779090704321</v>
      </c>
      <c r="R1027" s="13">
        <f t="shared" si="191"/>
        <v>11.683505443973178</v>
      </c>
      <c r="S1027" s="13">
        <f t="shared" si="192"/>
        <v>0</v>
      </c>
    </row>
    <row r="1028" spans="9:19" ht="12.75">
      <c r="I1028" s="2">
        <f t="shared" si="190"/>
        <v>14535</v>
      </c>
      <c r="J1028" s="13">
        <f t="shared" si="189"/>
        <v>-6.863308516453015</v>
      </c>
      <c r="K1028" s="10">
        <f>MAX(D$8,K1027+J1027*I$44/VLOOKUP(K1027,E$47:G$254,3,TRUE))</f>
        <v>208.41421971662626</v>
      </c>
      <c r="L1028" s="13">
        <f t="shared" si="184"/>
        <v>18.556277906694756</v>
      </c>
      <c r="M1028" s="10">
        <f t="shared" si="185"/>
        <v>-3.7437220933052444</v>
      </c>
      <c r="N1028" s="10">
        <f t="shared" si="183"/>
        <v>167.5904083218978</v>
      </c>
      <c r="O1028" s="13">
        <f t="shared" si="186"/>
        <v>-0.42793391460168095</v>
      </c>
      <c r="P1028" s="13">
        <f t="shared" si="187"/>
        <v>8.998861519327244</v>
      </c>
      <c r="Q1028" s="13">
        <f t="shared" si="188"/>
        <v>2.6941078709144968</v>
      </c>
      <c r="R1028" s="13">
        <f t="shared" si="191"/>
        <v>11.69296939024174</v>
      </c>
      <c r="S1028" s="13">
        <f t="shared" si="192"/>
        <v>0</v>
      </c>
    </row>
    <row r="1029" spans="9:19" ht="12.75">
      <c r="I1029" s="2">
        <f t="shared" si="190"/>
        <v>14550</v>
      </c>
      <c r="J1029" s="13">
        <f t="shared" si="189"/>
        <v>-6.863783088896708</v>
      </c>
      <c r="K1029" s="10">
        <f>MAX(D$8,K1028+J1028*I$44/VLOOKUP(K1028,E$47:G$254,3,TRUE))</f>
        <v>208.30722644293985</v>
      </c>
      <c r="L1029" s="13">
        <f t="shared" si="184"/>
        <v>18.56620784993197</v>
      </c>
      <c r="M1029" s="10">
        <f t="shared" si="185"/>
        <v>-3.7337921500680302</v>
      </c>
      <c r="N1029" s="10">
        <f t="shared" si="183"/>
        <v>167.46156917308952</v>
      </c>
      <c r="O1029" s="13">
        <f t="shared" si="186"/>
        <v>-0.4279730947456528</v>
      </c>
      <c r="P1029" s="13">
        <f t="shared" si="187"/>
        <v>9.004987805139027</v>
      </c>
      <c r="Q1029" s="13">
        <f t="shared" si="188"/>
        <v>2.697436955896235</v>
      </c>
      <c r="R1029" s="13">
        <f t="shared" si="191"/>
        <v>11.702424761035262</v>
      </c>
      <c r="S1029" s="13">
        <f t="shared" si="192"/>
        <v>0</v>
      </c>
    </row>
    <row r="1030" spans="9:19" ht="12.75">
      <c r="I1030" s="2">
        <f t="shared" si="190"/>
        <v>14565</v>
      </c>
      <c r="J1030" s="13">
        <f t="shared" si="189"/>
        <v>-6.864107743757129</v>
      </c>
      <c r="K1030" s="10">
        <f>MAX(D$8,K1029+J1029*I$44/VLOOKUP(K1029,E$47:G$254,3,TRUE))</f>
        <v>208.2002257710636</v>
      </c>
      <c r="L1030" s="13">
        <f t="shared" si="184"/>
        <v>18.575979095710473</v>
      </c>
      <c r="M1030" s="10">
        <f t="shared" si="185"/>
        <v>-3.724020904289528</v>
      </c>
      <c r="N1030" s="10">
        <f t="shared" si="183"/>
        <v>167.33307176050056</v>
      </c>
      <c r="O1030" s="13">
        <f t="shared" si="186"/>
        <v>-0.4280026875049998</v>
      </c>
      <c r="P1030" s="13">
        <f t="shared" si="187"/>
        <v>9.011105080881435</v>
      </c>
      <c r="Q1030" s="13">
        <f t="shared" si="188"/>
        <v>2.7007662710719083</v>
      </c>
      <c r="R1030" s="13">
        <f t="shared" si="191"/>
        <v>11.711871351953343</v>
      </c>
      <c r="S1030" s="13">
        <f t="shared" si="192"/>
        <v>0</v>
      </c>
    </row>
    <row r="1031" spans="9:19" ht="12.75">
      <c r="I1031" s="2">
        <f t="shared" si="190"/>
        <v>14580</v>
      </c>
      <c r="J1031" s="13">
        <f t="shared" si="189"/>
        <v>-6.864286224149719</v>
      </c>
      <c r="K1031" s="10">
        <f>MAX(D$8,K1030+J1030*I$44/VLOOKUP(K1030,E$47:G$254,3,TRUE))</f>
        <v>208.093220038088</v>
      </c>
      <c r="L1031" s="13">
        <f t="shared" si="184"/>
        <v>18.585595188857138</v>
      </c>
      <c r="M1031" s="10">
        <f t="shared" si="185"/>
        <v>-3.714404811142863</v>
      </c>
      <c r="N1031" s="10">
        <f t="shared" si="183"/>
        <v>167.20491062260228</v>
      </c>
      <c r="O1031" s="13">
        <f t="shared" si="186"/>
        <v>-0.4280229319024329</v>
      </c>
      <c r="P1031" s="13">
        <f t="shared" si="187"/>
        <v>9.017213220984239</v>
      </c>
      <c r="Q1031" s="13">
        <f t="shared" si="188"/>
        <v>2.7040957437231805</v>
      </c>
      <c r="R1031" s="13">
        <f t="shared" si="191"/>
        <v>11.721308964707418</v>
      </c>
      <c r="S1031" s="13">
        <f t="shared" si="192"/>
        <v>0</v>
      </c>
    </row>
    <row r="1032" spans="9:19" ht="12.75">
      <c r="I1032" s="2">
        <f t="shared" si="190"/>
        <v>14595</v>
      </c>
      <c r="J1032" s="13">
        <f t="shared" si="189"/>
        <v>-6.8643221852544585</v>
      </c>
      <c r="K1032" s="10">
        <f>MAX(D$8,K1031+J1031*I$44/VLOOKUP(K1031,E$47:G$254,3,TRUE))</f>
        <v>207.98621152275143</v>
      </c>
      <c r="L1032" s="13">
        <f t="shared" si="184"/>
        <v>18.59505959222327</v>
      </c>
      <c r="M1032" s="10">
        <f t="shared" si="185"/>
        <v>-3.704940407776732</v>
      </c>
      <c r="N1032" s="10">
        <f t="shared" si="183"/>
        <v>167.07708041986024</v>
      </c>
      <c r="O1032" s="13">
        <f t="shared" si="186"/>
        <v>-0.42803406134623856</v>
      </c>
      <c r="P1032" s="13">
        <f t="shared" si="187"/>
        <v>9.023312104021477</v>
      </c>
      <c r="Q1032" s="13">
        <f t="shared" si="188"/>
        <v>2.7074253029473345</v>
      </c>
      <c r="R1032" s="13">
        <f t="shared" si="191"/>
        <v>11.73073740696881</v>
      </c>
      <c r="S1032" s="13">
        <f t="shared" si="192"/>
        <v>0</v>
      </c>
    </row>
    <row r="1033" spans="9:19" ht="12.75">
      <c r="I1033" s="2">
        <f t="shared" si="190"/>
        <v>14610</v>
      </c>
      <c r="J1033" s="13">
        <f t="shared" si="189"/>
        <v>-6.864219196369575</v>
      </c>
      <c r="K1033" s="10">
        <f>MAX(D$8,K1032+J1032*I$44/VLOOKUP(K1032,E$47:G$254,3,TRUE))</f>
        <v>207.87920244681115</v>
      </c>
      <c r="L1033" s="13">
        <f t="shared" si="184"/>
        <v>18.604375688590032</v>
      </c>
      <c r="M1033" s="10">
        <f t="shared" si="185"/>
        <v>-3.745624311409969</v>
      </c>
      <c r="N1033" s="10">
        <f t="shared" si="183"/>
        <v>166.94957593191307</v>
      </c>
      <c r="O1033" s="13">
        <f t="shared" si="186"/>
        <v>-0.42803630376113233</v>
      </c>
      <c r="P1033" s="13">
        <f t="shared" si="187"/>
        <v>9.02940161260584</v>
      </c>
      <c r="Q1033" s="13">
        <f t="shared" si="188"/>
        <v>2.7107548796146177</v>
      </c>
      <c r="R1033" s="13">
        <f t="shared" si="191"/>
        <v>11.740156492220457</v>
      </c>
      <c r="S1033" s="13">
        <f t="shared" si="192"/>
        <v>0</v>
      </c>
    </row>
    <row r="1034" spans="9:19" ht="12.75">
      <c r="I1034" s="2">
        <f t="shared" si="190"/>
        <v>14625</v>
      </c>
      <c r="J1034" s="13">
        <f t="shared" si="189"/>
        <v>-6.864762895652003</v>
      </c>
      <c r="K1034" s="10">
        <f>MAX(D$8,K1033+J1033*I$44/VLOOKUP(K1033,E$47:G$254,3,TRUE))</f>
        <v>207.77219497638197</v>
      </c>
      <c r="L1034" s="13">
        <f t="shared" si="184"/>
        <v>18.6143289352642</v>
      </c>
      <c r="M1034" s="10">
        <f t="shared" si="185"/>
        <v>-3.7356710647358007</v>
      </c>
      <c r="N1034" s="10">
        <f t="shared" si="183"/>
        <v>166.82067131880072</v>
      </c>
      <c r="O1034" s="13">
        <f t="shared" si="186"/>
        <v>-0.42802988171672496</v>
      </c>
      <c r="P1034" s="13">
        <f t="shared" si="187"/>
        <v>9.035481633285613</v>
      </c>
      <c r="Q1034" s="13">
        <f t="shared" si="188"/>
        <v>2.7140844063265837</v>
      </c>
      <c r="R1034" s="13">
        <f t="shared" si="191"/>
        <v>11.749566039612198</v>
      </c>
      <c r="S1034" s="13">
        <f t="shared" si="192"/>
        <v>0</v>
      </c>
    </row>
    <row r="1035" spans="9:19" ht="12.75">
      <c r="I1035" s="2">
        <f t="shared" si="190"/>
        <v>14640</v>
      </c>
      <c r="J1035" s="13">
        <f t="shared" si="189"/>
        <v>-6.8651556857118035</v>
      </c>
      <c r="K1035" s="10">
        <f>MAX(D$8,K1034+J1034*I$44/VLOOKUP(K1034,E$47:G$254,3,TRUE))</f>
        <v>207.665179030133</v>
      </c>
      <c r="L1035" s="13">
        <f t="shared" si="184"/>
        <v>18.624122630110918</v>
      </c>
      <c r="M1035" s="10">
        <f t="shared" si="185"/>
        <v>-3.7258773698890835</v>
      </c>
      <c r="N1035" s="10">
        <f t="shared" si="183"/>
        <v>166.69210924388898</v>
      </c>
      <c r="O1035" s="13">
        <f t="shared" si="186"/>
        <v>-0.4280637849958566</v>
      </c>
      <c r="P1035" s="13">
        <f t="shared" si="187"/>
        <v>9.041552747636283</v>
      </c>
      <c r="Q1035" s="13">
        <f t="shared" si="188"/>
        <v>2.717414196762832</v>
      </c>
      <c r="R1035" s="13">
        <f t="shared" si="191"/>
        <v>11.758966944399114</v>
      </c>
      <c r="S1035" s="13">
        <f t="shared" si="192"/>
        <v>0</v>
      </c>
    </row>
    <row r="1036" spans="9:19" ht="12.75">
      <c r="I1036" s="2">
        <f t="shared" si="190"/>
        <v>14655</v>
      </c>
      <c r="J1036" s="13">
        <f t="shared" si="189"/>
        <v>-6.865401330680896</v>
      </c>
      <c r="K1036" s="10">
        <f>MAX(D$8,K1035+J1035*I$44/VLOOKUP(K1035,E$47:G$254,3,TRUE))</f>
        <v>207.55815696061356</v>
      </c>
      <c r="L1036" s="13">
        <f t="shared" si="184"/>
        <v>18.633760338348754</v>
      </c>
      <c r="M1036" s="10">
        <f t="shared" si="185"/>
        <v>-3.7162396616512474</v>
      </c>
      <c r="N1036" s="10">
        <f t="shared" si="183"/>
        <v>166.5638842162463</v>
      </c>
      <c r="O1036" s="13">
        <f t="shared" si="186"/>
        <v>-0.42808827807778016</v>
      </c>
      <c r="P1036" s="13">
        <f t="shared" si="187"/>
        <v>9.04761482994383</v>
      </c>
      <c r="Q1036" s="13">
        <f t="shared" si="188"/>
        <v>2.7207441777240278</v>
      </c>
      <c r="R1036" s="13">
        <f t="shared" si="191"/>
        <v>11.768359007667858</v>
      </c>
      <c r="S1036" s="13">
        <f t="shared" si="192"/>
        <v>0</v>
      </c>
    </row>
    <row r="1037" spans="9:19" ht="12.75">
      <c r="I1037" s="2">
        <f t="shared" si="190"/>
        <v>14670</v>
      </c>
      <c r="J1037" s="13">
        <f t="shared" si="189"/>
        <v>-6.8655035062828365</v>
      </c>
      <c r="K1037" s="10">
        <f>MAX(D$8,K1036+J1036*I$44/VLOOKUP(K1036,E$47:G$254,3,TRUE))</f>
        <v>207.45113106169327</v>
      </c>
      <c r="L1037" s="13">
        <f t="shared" si="184"/>
        <v>18.643245542752773</v>
      </c>
      <c r="M1037" s="10">
        <f t="shared" si="185"/>
        <v>-3.7067544572472286</v>
      </c>
      <c r="N1037" s="10">
        <f t="shared" si="183"/>
        <v>166.43599086763717</v>
      </c>
      <c r="O1037" s="13">
        <f t="shared" si="186"/>
        <v>-0.42810359568113654</v>
      </c>
      <c r="P1037" s="13">
        <f t="shared" si="187"/>
        <v>9.05366775863329</v>
      </c>
      <c r="Q1037" s="13">
        <f t="shared" si="188"/>
        <v>2.724074277836646</v>
      </c>
      <c r="R1037" s="13">
        <f t="shared" si="191"/>
        <v>11.777742036469936</v>
      </c>
      <c r="S1037" s="13">
        <f t="shared" si="192"/>
        <v>0</v>
      </c>
    </row>
    <row r="1038" spans="9:19" ht="12.75">
      <c r="I1038" s="2">
        <f t="shared" si="190"/>
        <v>14685</v>
      </c>
      <c r="J1038" s="13">
        <f t="shared" si="189"/>
        <v>-6.865465801897269</v>
      </c>
      <c r="K1038" s="10">
        <f>MAX(D$8,K1037+J1037*I$44/VLOOKUP(K1037,E$47:G$254,3,TRUE))</f>
        <v>207.3441035699403</v>
      </c>
      <c r="L1038" s="13">
        <f t="shared" si="184"/>
        <v>18.65258164557067</v>
      </c>
      <c r="M1038" s="10">
        <f t="shared" si="185"/>
        <v>-3.697418354429331</v>
      </c>
      <c r="N1038" s="10">
        <f t="shared" si="183"/>
        <v>166.30842394968482</v>
      </c>
      <c r="O1038" s="13">
        <f t="shared" si="186"/>
        <v>-0.42810996701189197</v>
      </c>
      <c r="P1038" s="13">
        <f t="shared" si="187"/>
        <v>9.059711416163307</v>
      </c>
      <c r="Q1038" s="13">
        <f t="shared" si="188"/>
        <v>2.7274044275100944</v>
      </c>
      <c r="R1038" s="13">
        <f t="shared" si="191"/>
        <v>11.787115843673401</v>
      </c>
      <c r="S1038" s="13">
        <f t="shared" si="192"/>
        <v>0</v>
      </c>
    </row>
    <row r="1039" spans="9:19" ht="12.75">
      <c r="I1039" s="2">
        <f t="shared" si="190"/>
        <v>14700</v>
      </c>
      <c r="J1039" s="13">
        <f t="shared" si="189"/>
        <v>-6.8652917225762184</v>
      </c>
      <c r="K1039" s="10">
        <f>MAX(D$8,K1038+J1038*I$44/VLOOKUP(K1038,E$47:G$254,3,TRUE))</f>
        <v>207.23707666596735</v>
      </c>
      <c r="L1039" s="13">
        <f t="shared" si="184"/>
        <v>18.661771970394312</v>
      </c>
      <c r="M1039" s="10">
        <f t="shared" si="185"/>
        <v>-3.688228029605689</v>
      </c>
      <c r="N1039" s="10">
        <f t="shared" si="183"/>
        <v>166.18117833109986</v>
      </c>
      <c r="O1039" s="13">
        <f t="shared" si="186"/>
        <v>-0.428107615891804</v>
      </c>
      <c r="P1039" s="13">
        <f t="shared" si="187"/>
        <v>9.065745688923268</v>
      </c>
      <c r="Q1039" s="13">
        <f t="shared" si="188"/>
        <v>2.730734558894826</v>
      </c>
      <c r="R1039" s="13">
        <f t="shared" si="191"/>
        <v>11.796480247818094</v>
      </c>
      <c r="S1039" s="13">
        <f t="shared" si="192"/>
        <v>0</v>
      </c>
    </row>
    <row r="1040" spans="9:19" ht="12.75">
      <c r="I1040" s="2">
        <f t="shared" si="190"/>
        <v>14715</v>
      </c>
      <c r="J1040" s="13">
        <f t="shared" si="189"/>
        <v>-6.86498469101331</v>
      </c>
      <c r="K1040" s="10">
        <f>MAX(D$8,K1039+J1039*I$44/VLOOKUP(K1039,E$47:G$254,3,TRUE))</f>
        <v>207.13005247574628</v>
      </c>
      <c r="L1040" s="13">
        <f t="shared" si="184"/>
        <v>18.670819763987677</v>
      </c>
      <c r="M1040" s="10">
        <f t="shared" si="185"/>
        <v>-3.679180236012325</v>
      </c>
      <c r="N1040" s="10">
        <f t="shared" si="183"/>
        <v>166.0542489949734</v>
      </c>
      <c r="O1040" s="13">
        <f t="shared" si="186"/>
        <v>-0.42809676088427295</v>
      </c>
      <c r="P1040" s="13">
        <f t="shared" si="187"/>
        <v>9.071770467132927</v>
      </c>
      <c r="Q1040" s="13">
        <f t="shared" si="188"/>
        <v>2.7340646058414397</v>
      </c>
      <c r="R1040" s="13">
        <f t="shared" si="191"/>
        <v>11.805835072974366</v>
      </c>
      <c r="S1040" s="13">
        <f t="shared" si="192"/>
        <v>0</v>
      </c>
    </row>
    <row r="1041" spans="9:19" ht="12.75">
      <c r="I1041" s="2">
        <f t="shared" si="190"/>
        <v>14730</v>
      </c>
      <c r="J1041" s="13">
        <f t="shared" si="189"/>
        <v>-6.864548049467064</v>
      </c>
      <c r="K1041" s="10">
        <f>MAX(D$8,K1040+J1040*I$44/VLOOKUP(K1040,E$47:G$254,3,TRUE))</f>
        <v>207.02303307189203</v>
      </c>
      <c r="L1041" s="13">
        <f t="shared" si="184"/>
        <v>18.6797281980723</v>
      </c>
      <c r="M1041" s="10">
        <f t="shared" si="185"/>
        <v>-3.720271801927698</v>
      </c>
      <c r="N1041" s="10">
        <f t="shared" si="183"/>
        <v>165.92763103613296</v>
      </c>
      <c r="O1041" s="13">
        <f t="shared" si="186"/>
        <v>-0.42807761541700984</v>
      </c>
      <c r="P1041" s="13">
        <f t="shared" si="187"/>
        <v>9.077785644744505</v>
      </c>
      <c r="Q1041" s="13">
        <f t="shared" si="188"/>
        <v>2.73739450386073</v>
      </c>
      <c r="R1041" s="13">
        <f t="shared" si="191"/>
        <v>11.815180148605236</v>
      </c>
      <c r="S1041" s="13">
        <f t="shared" si="192"/>
        <v>0</v>
      </c>
    </row>
    <row r="1042" spans="9:19" ht="12.75">
      <c r="I1042" s="2">
        <f t="shared" si="190"/>
        <v>14745</v>
      </c>
      <c r="J1042" s="13">
        <f t="shared" si="189"/>
        <v>-6.86476721437384</v>
      </c>
      <c r="K1042" s="10">
        <f>MAX(D$8,K1041+J1041*I$44/VLOOKUP(K1041,E$47:G$254,3,TRUE))</f>
        <v>206.91602047491645</v>
      </c>
      <c r="L1042" s="13">
        <f t="shared" si="184"/>
        <v>18.689282523805687</v>
      </c>
      <c r="M1042" s="10">
        <f t="shared" si="185"/>
        <v>-3.7107174761943114</v>
      </c>
      <c r="N1042" s="10">
        <f aca="true" t="shared" si="193" ref="N1042:N1105">N1041+M1041*I$44/VLOOKUP(N1041,A$47:C$254,3,TRUE)</f>
        <v>165.79959892254394</v>
      </c>
      <c r="O1042" s="13">
        <f t="shared" si="186"/>
        <v>-0.4280503879023172</v>
      </c>
      <c r="P1042" s="13">
        <f t="shared" si="187"/>
        <v>9.083791119347174</v>
      </c>
      <c r="Q1042" s="13">
        <f t="shared" si="188"/>
        <v>2.740724190084673</v>
      </c>
      <c r="R1042" s="13">
        <f t="shared" si="191"/>
        <v>11.824515309431847</v>
      </c>
      <c r="S1042" s="13">
        <f t="shared" si="192"/>
        <v>0</v>
      </c>
    </row>
    <row r="1043" spans="9:19" ht="12.75">
      <c r="I1043" s="2">
        <f t="shared" si="190"/>
        <v>14760</v>
      </c>
      <c r="J1043" s="13">
        <f t="shared" si="189"/>
        <v>-6.864844380331819</v>
      </c>
      <c r="K1043" s="10">
        <f>MAX(D$8,K1042+J1042*I$44/VLOOKUP(K1042,E$47:G$254,3,TRUE))</f>
        <v>206.8090044613422</v>
      </c>
      <c r="L1043" s="13">
        <f t="shared" si="184"/>
        <v>18.698685837699685</v>
      </c>
      <c r="M1043" s="10">
        <f t="shared" si="185"/>
        <v>-3.7013141623003136</v>
      </c>
      <c r="N1043" s="10">
        <f t="shared" si="193"/>
        <v>165.67189561840289</v>
      </c>
      <c r="O1043" s="13">
        <f t="shared" si="186"/>
        <v>-0.42806405429701044</v>
      </c>
      <c r="P1043" s="13">
        <f t="shared" si="187"/>
        <v>9.089787474752125</v>
      </c>
      <c r="Q1043" s="13">
        <f t="shared" si="188"/>
        <v>2.7440539826157413</v>
      </c>
      <c r="R1043" s="13">
        <f t="shared" si="191"/>
        <v>11.833841457367866</v>
      </c>
      <c r="S1043" s="13">
        <f t="shared" si="192"/>
        <v>0</v>
      </c>
    </row>
    <row r="1044" spans="9:19" ht="12.75">
      <c r="I1044" s="2">
        <f t="shared" si="190"/>
        <v>14775</v>
      </c>
      <c r="J1044" s="13">
        <f t="shared" si="189"/>
        <v>-6.864783099717011</v>
      </c>
      <c r="K1044" s="10">
        <f>MAX(D$8,K1043+J1043*I$44/VLOOKUP(K1043,E$47:G$254,3,TRUE))</f>
        <v>206.7019872448148</v>
      </c>
      <c r="L1044" s="13">
        <f t="shared" si="184"/>
        <v>18.707941508243263</v>
      </c>
      <c r="M1044" s="10">
        <f t="shared" si="185"/>
        <v>-3.692058491756736</v>
      </c>
      <c r="N1044" s="10">
        <f t="shared" si="193"/>
        <v>165.54451592667962</v>
      </c>
      <c r="O1044" s="13">
        <f t="shared" si="186"/>
        <v>-0.4280688661095837</v>
      </c>
      <c r="P1044" s="13">
        <f t="shared" si="187"/>
        <v>9.095774595949676</v>
      </c>
      <c r="Q1044" s="13">
        <f t="shared" si="188"/>
        <v>2.747383812576576</v>
      </c>
      <c r="R1044" s="13">
        <f t="shared" si="191"/>
        <v>11.843158408526252</v>
      </c>
      <c r="S1044" s="13">
        <f t="shared" si="192"/>
        <v>0</v>
      </c>
    </row>
    <row r="1045" spans="9:19" ht="12.75">
      <c r="I1045" s="2">
        <f t="shared" si="190"/>
        <v>14790</v>
      </c>
      <c r="J1045" s="13">
        <f t="shared" si="189"/>
        <v>-6.864586841460575</v>
      </c>
      <c r="K1045" s="10">
        <f>MAX(D$8,K1044+J1044*I$44/VLOOKUP(K1044,E$47:G$254,3,TRUE))</f>
        <v>206.59497098360126</v>
      </c>
      <c r="L1045" s="13">
        <f t="shared" si="184"/>
        <v>18.71705282605988</v>
      </c>
      <c r="M1045" s="10">
        <f t="shared" si="185"/>
        <v>-3.682947173940118</v>
      </c>
      <c r="N1045" s="10">
        <f t="shared" si="193"/>
        <v>165.41745476626951</v>
      </c>
      <c r="O1045" s="13">
        <f t="shared" si="186"/>
        <v>-0.4280650448541792</v>
      </c>
      <c r="P1045" s="13">
        <f t="shared" si="187"/>
        <v>9.10175237178639</v>
      </c>
      <c r="Q1045" s="13">
        <f t="shared" si="188"/>
        <v>2.7507136128129157</v>
      </c>
      <c r="R1045" s="13">
        <f t="shared" si="191"/>
        <v>11.852465984599306</v>
      </c>
      <c r="S1045" s="13">
        <f t="shared" si="192"/>
        <v>0</v>
      </c>
    </row>
    <row r="1046" spans="9:19" ht="12.75">
      <c r="I1046" s="2">
        <f t="shared" si="190"/>
        <v>14805</v>
      </c>
      <c r="J1046" s="13">
        <f t="shared" si="189"/>
        <v>-6.864258992997087</v>
      </c>
      <c r="K1046" s="10">
        <f>MAX(D$8,K1045+J1045*I$44/VLOOKUP(K1045,E$47:G$254,3,TRUE))</f>
        <v>206.48795778189077</v>
      </c>
      <c r="L1046" s="13">
        <f t="shared" si="184"/>
        <v>18.726023005716787</v>
      </c>
      <c r="M1046" s="10">
        <f t="shared" si="185"/>
        <v>-3.673976994283212</v>
      </c>
      <c r="N1046" s="10">
        <f t="shared" si="193"/>
        <v>165.29070716931383</v>
      </c>
      <c r="O1046" s="13">
        <f t="shared" si="186"/>
        <v>-0.42805280684194713</v>
      </c>
      <c r="P1046" s="13">
        <f t="shared" si="187"/>
        <v>9.107720694866575</v>
      </c>
      <c r="Q1046" s="13">
        <f t="shared" si="188"/>
        <v>2.754043317853125</v>
      </c>
      <c r="R1046" s="13">
        <f t="shared" si="191"/>
        <v>11.8617640127197</v>
      </c>
      <c r="S1046" s="13">
        <f t="shared" si="192"/>
        <v>0</v>
      </c>
    </row>
    <row r="1047" spans="9:19" ht="12.75">
      <c r="I1047" s="2">
        <f t="shared" si="190"/>
        <v>14820</v>
      </c>
      <c r="J1047" s="13">
        <f t="shared" si="189"/>
        <v>-6.863802862167365</v>
      </c>
      <c r="K1047" s="10">
        <f>MAX(D$8,K1046+J1046*I$44/VLOOKUP(K1046,E$47:G$254,3,TRUE))</f>
        <v>206.38094969106524</v>
      </c>
      <c r="L1047" s="13">
        <f t="shared" si="184"/>
        <v>18.73485518749225</v>
      </c>
      <c r="M1047" s="10">
        <f t="shared" si="185"/>
        <v>-3.665144812507748</v>
      </c>
      <c r="N1047" s="10">
        <f t="shared" si="193"/>
        <v>165.16426827858228</v>
      </c>
      <c r="O1047" s="13">
        <f t="shared" si="186"/>
        <v>-0.4280323633021226</v>
      </c>
      <c r="P1047" s="13">
        <f t="shared" si="187"/>
        <v>9.113679461456224</v>
      </c>
      <c r="Q1047" s="13">
        <f t="shared" si="188"/>
        <v>2.757372863868661</v>
      </c>
      <c r="R1047" s="13">
        <f t="shared" si="191"/>
        <v>11.871052325324886</v>
      </c>
      <c r="S1047" s="13">
        <f t="shared" si="192"/>
        <v>0</v>
      </c>
    </row>
    <row r="1048" spans="9:19" ht="12.75">
      <c r="I1048" s="2">
        <f t="shared" si="190"/>
        <v>14835</v>
      </c>
      <c r="J1048" s="13">
        <f t="shared" si="189"/>
        <v>-6.863221679076965</v>
      </c>
      <c r="K1048" s="10">
        <f>MAX(D$8,K1047+J1047*I$44/VLOOKUP(K1047,E$47:G$254,3,TRUE))</f>
        <v>206.27394871094012</v>
      </c>
      <c r="L1048" s="13">
        <f t="shared" si="184"/>
        <v>18.743552439101695</v>
      </c>
      <c r="M1048" s="10">
        <f t="shared" si="185"/>
        <v>-3.656447560898304</v>
      </c>
      <c r="N1048" s="10">
        <f t="shared" si="193"/>
        <v>165.0381333449164</v>
      </c>
      <c r="O1048" s="13">
        <f t="shared" si="186"/>
        <v>-0.42800392050048686</v>
      </c>
      <c r="P1048" s="13">
        <f t="shared" si="187"/>
        <v>9.119628571389264</v>
      </c>
      <c r="Q1048" s="13">
        <f t="shared" si="188"/>
        <v>2.760702188635467</v>
      </c>
      <c r="R1048" s="13">
        <f t="shared" si="191"/>
        <v>11.88033076002473</v>
      </c>
      <c r="S1048" s="13">
        <f t="shared" si="192"/>
        <v>0</v>
      </c>
    </row>
    <row r="1049" spans="9:19" ht="12.75">
      <c r="I1049" s="2">
        <f t="shared" si="190"/>
        <v>14850</v>
      </c>
      <c r="J1049" s="13">
        <f t="shared" si="189"/>
        <v>-6.8625185979112295</v>
      </c>
      <c r="K1049" s="10">
        <f>MAX(D$8,K1048+J1048*I$44/VLOOKUP(K1048,E$47:G$254,3,TRUE))</f>
        <v>206.1669567909762</v>
      </c>
      <c r="L1049" s="13">
        <f t="shared" si="184"/>
        <v>18.75211775738363</v>
      </c>
      <c r="M1049" s="10">
        <f t="shared" si="185"/>
        <v>-3.6978822426163696</v>
      </c>
      <c r="N1049" s="10">
        <f t="shared" si="193"/>
        <v>164.9122977247322</v>
      </c>
      <c r="O1049" s="13">
        <f t="shared" si="186"/>
        <v>-0.4279676798556693</v>
      </c>
      <c r="P1049" s="13">
        <f t="shared" si="187"/>
        <v>9.125567927976133</v>
      </c>
      <c r="Q1049" s="13">
        <f t="shared" si="188"/>
        <v>2.764031231496266</v>
      </c>
      <c r="R1049" s="13">
        <f t="shared" si="191"/>
        <v>11.8895991594724</v>
      </c>
      <c r="S1049" s="13">
        <f t="shared" si="192"/>
        <v>0</v>
      </c>
    </row>
    <row r="1050" spans="9:19" ht="12.75">
      <c r="I1050" s="2">
        <f t="shared" si="190"/>
        <v>14865</v>
      </c>
      <c r="J1050" s="13">
        <f t="shared" si="189"/>
        <v>-6.8624788514426385</v>
      </c>
      <c r="K1050" s="10">
        <f>MAX(D$8,K1049+J1049*I$44/VLOOKUP(K1049,E$47:G$254,3,TRUE))</f>
        <v>206.05997583146313</v>
      </c>
      <c r="L1050" s="13">
        <f t="shared" si="184"/>
        <v>18.761336222680956</v>
      </c>
      <c r="M1050" s="10">
        <f t="shared" si="185"/>
        <v>-3.688663777319043</v>
      </c>
      <c r="N1050" s="10">
        <f t="shared" si="193"/>
        <v>164.78503614156503</v>
      </c>
      <c r="O1050" s="13">
        <f t="shared" si="186"/>
        <v>-0.42792383805226564</v>
      </c>
      <c r="P1050" s="13">
        <f t="shared" si="187"/>
        <v>9.131497437914582</v>
      </c>
      <c r="Q1050" s="13">
        <f t="shared" si="188"/>
        <v>2.767359933323735</v>
      </c>
      <c r="R1050" s="13">
        <f t="shared" si="191"/>
        <v>11.898857371238318</v>
      </c>
      <c r="S1050" s="13">
        <f t="shared" si="192"/>
        <v>0</v>
      </c>
    </row>
    <row r="1051" spans="9:19" ht="12.75">
      <c r="I1051" s="2">
        <f t="shared" si="190"/>
        <v>14880</v>
      </c>
      <c r="J1051" s="13">
        <f t="shared" si="189"/>
        <v>-6.862304463353503</v>
      </c>
      <c r="K1051" s="10">
        <f>MAX(D$8,K1050+J1050*I$44/VLOOKUP(K1050,E$47:G$254,3,TRUE))</f>
        <v>205.95299549156445</v>
      </c>
      <c r="L1051" s="13">
        <f t="shared" si="184"/>
        <v>18.77041076466435</v>
      </c>
      <c r="M1051" s="10">
        <f t="shared" si="185"/>
        <v>-3.679589235335648</v>
      </c>
      <c r="N1051" s="10">
        <f t="shared" si="193"/>
        <v>164.65809180930287</v>
      </c>
      <c r="O1051" s="13">
        <f t="shared" si="186"/>
        <v>-0.427921359594734</v>
      </c>
      <c r="P1051" s="13">
        <f t="shared" si="187"/>
        <v>9.137417685438884</v>
      </c>
      <c r="Q1051" s="13">
        <f t="shared" si="188"/>
        <v>2.7706886158719652</v>
      </c>
      <c r="R1051" s="13">
        <f t="shared" si="191"/>
        <v>11.908106301310848</v>
      </c>
      <c r="S1051" s="13">
        <f t="shared" si="192"/>
        <v>0</v>
      </c>
    </row>
    <row r="1052" spans="9:19" ht="12.75">
      <c r="I1052" s="2">
        <f t="shared" si="190"/>
        <v>14895</v>
      </c>
      <c r="J1052" s="13">
        <f t="shared" si="189"/>
        <v>-6.861998810565563</v>
      </c>
      <c r="K1052" s="10">
        <f>MAX(D$8,K1051+J1051*I$44/VLOOKUP(K1051,E$47:G$254,3,TRUE))</f>
        <v>205.8460178702311</v>
      </c>
      <c r="L1052" s="13">
        <f t="shared" si="184"/>
        <v>18.779344588802704</v>
      </c>
      <c r="M1052" s="10">
        <f t="shared" si="185"/>
        <v>-3.670655411197295</v>
      </c>
      <c r="N1052" s="10">
        <f t="shared" si="193"/>
        <v>164.53145977486514</v>
      </c>
      <c r="O1052" s="13">
        <f t="shared" si="186"/>
        <v>-0.42791048533342746</v>
      </c>
      <c r="P1052" s="13">
        <f t="shared" si="187"/>
        <v>9.143328564404834</v>
      </c>
      <c r="Q1052" s="13">
        <f t="shared" si="188"/>
        <v>2.7740172138323076</v>
      </c>
      <c r="R1052" s="13">
        <f t="shared" si="191"/>
        <v>11.917345778237141</v>
      </c>
      <c r="S1052" s="13">
        <f t="shared" si="192"/>
        <v>0</v>
      </c>
    </row>
    <row r="1053" spans="9:19" ht="12.75">
      <c r="I1053" s="2">
        <f t="shared" si="190"/>
        <v>14910</v>
      </c>
      <c r="J1053" s="13">
        <f t="shared" si="189"/>
        <v>-6.8615651906714685</v>
      </c>
      <c r="K1053" s="10">
        <f>MAX(D$8,K1052+J1052*I$44/VLOOKUP(K1052,E$47:G$254,3,TRUE))</f>
        <v>205.73904501377058</v>
      </c>
      <c r="L1053" s="13">
        <f t="shared" si="184"/>
        <v>18.788140826492743</v>
      </c>
      <c r="M1053" s="10">
        <f t="shared" si="185"/>
        <v>-3.6618591735072563</v>
      </c>
      <c r="N1053" s="10">
        <f t="shared" si="193"/>
        <v>164.40513519548654</v>
      </c>
      <c r="O1053" s="13">
        <f t="shared" si="186"/>
        <v>-0.42789142584206274</v>
      </c>
      <c r="P1053" s="13">
        <f t="shared" si="187"/>
        <v>9.149229972287165</v>
      </c>
      <c r="Q1053" s="13">
        <f t="shared" si="188"/>
        <v>2.77734566353411</v>
      </c>
      <c r="R1053" s="13">
        <f t="shared" si="191"/>
        <v>11.926575635821274</v>
      </c>
      <c r="S1053" s="13">
        <f t="shared" si="192"/>
        <v>0</v>
      </c>
    </row>
    <row r="1054" spans="9:19" ht="12.75">
      <c r="I1054" s="2">
        <f t="shared" si="190"/>
        <v>14925</v>
      </c>
      <c r="J1054" s="13">
        <f t="shared" si="189"/>
        <v>-6.861006823786749</v>
      </c>
      <c r="K1054" s="10">
        <f>MAX(D$8,K1053+J1053*I$44/VLOOKUP(K1053,E$47:G$254,3,TRUE))</f>
        <v>205.6320789170837</v>
      </c>
      <c r="L1054" s="13">
        <f t="shared" si="184"/>
        <v>18.796802536779893</v>
      </c>
      <c r="M1054" s="10">
        <f t="shared" si="185"/>
        <v>-3.6531974632201063</v>
      </c>
      <c r="N1054" s="10">
        <f t="shared" si="193"/>
        <v>164.27911333616794</v>
      </c>
      <c r="O1054" s="13">
        <f t="shared" si="186"/>
        <v>-0.42786438674750116</v>
      </c>
      <c r="P1054" s="13">
        <f t="shared" si="187"/>
        <v>9.15512181008691</v>
      </c>
      <c r="Q1054" s="13">
        <f t="shared" si="188"/>
        <v>2.7806739029062326</v>
      </c>
      <c r="R1054" s="13">
        <f t="shared" si="191"/>
        <v>11.935795712993144</v>
      </c>
      <c r="S1054" s="13">
        <f t="shared" si="192"/>
        <v>0</v>
      </c>
    </row>
    <row r="1055" spans="9:19" ht="12.75">
      <c r="I1055" s="2">
        <f t="shared" si="190"/>
        <v>14940</v>
      </c>
      <c r="J1055" s="13">
        <f t="shared" si="189"/>
        <v>-6.860326854358544</v>
      </c>
      <c r="K1055" s="10">
        <f>MAX(D$8,K1054+J1054*I$44/VLOOKUP(K1054,E$47:G$254,3,TRUE))</f>
        <v>205.52512152487236</v>
      </c>
      <c r="L1055" s="13">
        <f t="shared" si="184"/>
        <v>18.805332708039074</v>
      </c>
      <c r="M1055" s="10">
        <f t="shared" si="185"/>
        <v>-3.644667291960925</v>
      </c>
      <c r="N1055" s="10">
        <f t="shared" si="193"/>
        <v>164.1533895671864</v>
      </c>
      <c r="O1055" s="13">
        <f t="shared" si="186"/>
        <v>-0.42782956884536816</v>
      </c>
      <c r="P1055" s="13">
        <f t="shared" si="187"/>
        <v>9.16100398224106</v>
      </c>
      <c r="Q1055" s="13">
        <f t="shared" si="188"/>
        <v>2.784001871439472</v>
      </c>
      <c r="R1055" s="13">
        <f t="shared" si="191"/>
        <v>11.94500585368053</v>
      </c>
      <c r="S1055" s="13">
        <f t="shared" si="192"/>
        <v>0</v>
      </c>
    </row>
    <row r="1056" spans="9:19" ht="12.75">
      <c r="I1056" s="2">
        <f t="shared" si="190"/>
        <v>14955</v>
      </c>
      <c r="J1056" s="13">
        <f t="shared" si="189"/>
        <v>-6.859528352932124</v>
      </c>
      <c r="K1056" s="10">
        <f>MAX(D$8,K1055+J1055*I$44/VLOOKUP(K1055,E$47:G$254,3,TRUE))</f>
        <v>205.41817473281907</v>
      </c>
      <c r="L1056" s="13">
        <f t="shared" si="184"/>
        <v>18.813734259616382</v>
      </c>
      <c r="M1056" s="10">
        <f t="shared" si="185"/>
        <v>-3.6362657403836174</v>
      </c>
      <c r="N1056" s="10">
        <f t="shared" si="193"/>
        <v>164.02795936166302</v>
      </c>
      <c r="O1056" s="13">
        <f t="shared" si="186"/>
        <v>-0.42778716821317175</v>
      </c>
      <c r="P1056" s="13">
        <f t="shared" si="187"/>
        <v>9.166876396534402</v>
      </c>
      <c r="Q1056" s="13">
        <f t="shared" si="188"/>
        <v>2.787329510149857</v>
      </c>
      <c r="R1056" s="13">
        <f t="shared" si="191"/>
        <v>11.954205906684258</v>
      </c>
      <c r="S1056" s="13">
        <f t="shared" si="192"/>
        <v>0</v>
      </c>
    </row>
    <row r="1057" spans="9:19" ht="12.75">
      <c r="I1057" s="2">
        <f t="shared" si="190"/>
        <v>14970</v>
      </c>
      <c r="J1057" s="13">
        <f t="shared" si="189"/>
        <v>-6.858614317876228</v>
      </c>
      <c r="K1057" s="10">
        <f>MAX(D$8,K1056+J1056*I$44/VLOOKUP(K1056,E$47:G$254,3,TRUE))</f>
        <v>205.31124038873915</v>
      </c>
      <c r="L1057" s="13">
        <f t="shared" si="184"/>
        <v>18.822010043432584</v>
      </c>
      <c r="M1057" s="10">
        <f t="shared" si="185"/>
        <v>-3.6779899565674157</v>
      </c>
      <c r="N1057" s="10">
        <f t="shared" si="193"/>
        <v>163.90281829318747</v>
      </c>
      <c r="O1057" s="13">
        <f t="shared" si="186"/>
        <v>-0.42773737631966924</v>
      </c>
      <c r="P1057" s="13">
        <f t="shared" si="187"/>
        <v>9.172738964013558</v>
      </c>
      <c r="Q1057" s="13">
        <f t="shared" si="188"/>
        <v>2.7906567615427984</v>
      </c>
      <c r="R1057" s="13">
        <f t="shared" si="191"/>
        <v>11.963395725556357</v>
      </c>
      <c r="S1057" s="13">
        <f t="shared" si="192"/>
        <v>0</v>
      </c>
    </row>
    <row r="1058" spans="9:19" ht="12.75">
      <c r="I1058" s="2">
        <f t="shared" si="190"/>
        <v>14985</v>
      </c>
      <c r="J1058" s="13">
        <f t="shared" si="189"/>
        <v>-6.858369829802749</v>
      </c>
      <c r="K1058" s="10">
        <f>MAX(D$8,K1057+J1057*I$44/VLOOKUP(K1057,E$47:G$254,3,TRUE))</f>
        <v>205.20432029370585</v>
      </c>
      <c r="L1058" s="13">
        <f t="shared" si="184"/>
        <v>18.830944998283908</v>
      </c>
      <c r="M1058" s="10">
        <f t="shared" si="185"/>
        <v>-3.6690550017160923</v>
      </c>
      <c r="N1058" s="10">
        <f t="shared" si="193"/>
        <v>163.77624129748125</v>
      </c>
      <c r="O1058" s="13">
        <f t="shared" si="186"/>
        <v>-0.42768038013321075</v>
      </c>
      <c r="P1058" s="13">
        <f t="shared" si="187"/>
        <v>9.178591598903076</v>
      </c>
      <c r="Q1058" s="13">
        <f t="shared" si="188"/>
        <v>2.7939835695780837</v>
      </c>
      <c r="R1058" s="13">
        <f t="shared" si="191"/>
        <v>11.972575168481159</v>
      </c>
      <c r="S1058" s="13">
        <f t="shared" si="192"/>
        <v>0</v>
      </c>
    </row>
    <row r="1059" spans="9:19" ht="12.75">
      <c r="I1059" s="2">
        <f t="shared" si="190"/>
        <v>15000</v>
      </c>
      <c r="J1059" s="13">
        <f t="shared" si="189"/>
        <v>-6.8579967721719175</v>
      </c>
      <c r="K1059" s="10">
        <f>MAX(D$8,K1058+J1058*I$44/VLOOKUP(K1058,E$47:G$254,3,TRUE))</f>
        <v>205.09740401003833</v>
      </c>
      <c r="L1059" s="13">
        <f t="shared" si="184"/>
        <v>18.83974191558681</v>
      </c>
      <c r="M1059" s="10">
        <f t="shared" si="185"/>
        <v>-3.66025808441319</v>
      </c>
      <c r="N1059" s="10">
        <f t="shared" si="193"/>
        <v>163.64997179574735</v>
      </c>
      <c r="O1059" s="13">
        <f t="shared" si="186"/>
        <v>-0.4276651346700646</v>
      </c>
      <c r="P1059" s="13">
        <f t="shared" si="187"/>
        <v>9.184434884391788</v>
      </c>
      <c r="Q1059" s="13">
        <f t="shared" si="188"/>
        <v>2.7973102590231043</v>
      </c>
      <c r="R1059" s="13">
        <f t="shared" si="191"/>
        <v>11.981745143414892</v>
      </c>
      <c r="S1059" s="13">
        <f t="shared" si="192"/>
        <v>0</v>
      </c>
    </row>
    <row r="1060" spans="9:19" ht="12.75">
      <c r="I1060" s="2">
        <f t="shared" si="190"/>
        <v>15015</v>
      </c>
      <c r="J1060" s="13">
        <f t="shared" si="189"/>
        <v>-6.857498376502303</v>
      </c>
      <c r="K1060" s="10">
        <f>MAX(D$8,K1059+J1059*I$44/VLOOKUP(K1059,E$47:G$254,3,TRUE))</f>
        <v>204.99049354202913</v>
      </c>
      <c r="L1060" s="13">
        <f t="shared" si="184"/>
        <v>18.84840386571227</v>
      </c>
      <c r="M1060" s="10">
        <f t="shared" si="185"/>
        <v>-3.651596134287729</v>
      </c>
      <c r="N1060" s="10">
        <f t="shared" si="193"/>
        <v>163.52400503746213</v>
      </c>
      <c r="O1060" s="13">
        <f t="shared" si="186"/>
        <v>-0.4276418720368156</v>
      </c>
      <c r="P1060" s="13">
        <f t="shared" si="187"/>
        <v>9.190268721695467</v>
      </c>
      <c r="Q1060" s="13">
        <f t="shared" si="188"/>
        <v>2.8006367675145</v>
      </c>
      <c r="R1060" s="13">
        <f t="shared" si="191"/>
        <v>11.990905489209968</v>
      </c>
      <c r="S1060" s="13">
        <f t="shared" si="192"/>
        <v>0</v>
      </c>
    </row>
    <row r="1061" spans="9:19" ht="12.75">
      <c r="I1061" s="2">
        <f t="shared" si="190"/>
        <v>15030</v>
      </c>
      <c r="J1061" s="13">
        <f t="shared" si="189"/>
        <v>-6.856877798397498</v>
      </c>
      <c r="K1061" s="10">
        <f>MAX(D$8,K1060+J1060*I$44/VLOOKUP(K1060,E$47:G$254,3,TRUE))</f>
        <v>204.88359084359405</v>
      </c>
      <c r="L1061" s="13">
        <f t="shared" si="184"/>
        <v>18.856933848102784</v>
      </c>
      <c r="M1061" s="10">
        <f t="shared" si="185"/>
        <v>-3.643066151897216</v>
      </c>
      <c r="N1061" s="10">
        <f t="shared" si="193"/>
        <v>163.39833637776792</v>
      </c>
      <c r="O1061" s="13">
        <f t="shared" si="186"/>
        <v>-0.42761079374031397</v>
      </c>
      <c r="P1061" s="13">
        <f t="shared" si="187"/>
        <v>9.196093015448911</v>
      </c>
      <c r="Q1061" s="13">
        <f t="shared" si="188"/>
        <v>2.8039630342563755</v>
      </c>
      <c r="R1061" s="13">
        <f t="shared" si="191"/>
        <v>12.000056049705286</v>
      </c>
      <c r="S1061" s="13">
        <f t="shared" si="192"/>
        <v>0</v>
      </c>
    </row>
    <row r="1062" spans="9:19" ht="12.75">
      <c r="I1062" s="2">
        <f t="shared" si="190"/>
        <v>15045</v>
      </c>
      <c r="J1062" s="13">
        <f t="shared" si="189"/>
        <v>-6.8561381193181035</v>
      </c>
      <c r="K1062" s="10">
        <f>MAX(D$8,K1061+J1061*I$44/VLOOKUP(K1061,E$47:G$254,3,TRUE))</f>
        <v>204.77669781945568</v>
      </c>
      <c r="L1062" s="13">
        <f t="shared" si="184"/>
        <v>18.86533479291984</v>
      </c>
      <c r="M1062" s="10">
        <f t="shared" si="185"/>
        <v>-3.634665207080161</v>
      </c>
      <c r="N1062" s="10">
        <f t="shared" si="193"/>
        <v>163.27296127503203</v>
      </c>
      <c r="O1062" s="13">
        <f t="shared" si="186"/>
        <v>-0.42757209655349016</v>
      </c>
      <c r="P1062" s="13">
        <f t="shared" si="187"/>
        <v>9.201907673618257</v>
      </c>
      <c r="Q1062" s="13">
        <f t="shared" si="188"/>
        <v>2.8072889999834794</v>
      </c>
      <c r="R1062" s="13">
        <f t="shared" si="191"/>
        <v>12.009196673601735</v>
      </c>
      <c r="S1062" s="13">
        <f t="shared" si="192"/>
        <v>0</v>
      </c>
    </row>
    <row r="1063" spans="9:19" ht="12.75">
      <c r="I1063" s="2">
        <f t="shared" si="190"/>
        <v>15060</v>
      </c>
      <c r="J1063" s="13">
        <f t="shared" si="189"/>
        <v>-6.8552823483123575</v>
      </c>
      <c r="K1063" s="10">
        <f>MAX(D$8,K1062+J1062*I$44/VLOOKUP(K1062,E$47:G$254,3,TRUE))</f>
        <v>204.6698163262992</v>
      </c>
      <c r="L1063" s="13">
        <f t="shared" si="184"/>
        <v>18.873609562653062</v>
      </c>
      <c r="M1063" s="10">
        <f t="shared" si="185"/>
        <v>-3.626390437346938</v>
      </c>
      <c r="N1063" s="10">
        <f t="shared" si="193"/>
        <v>163.14787528846247</v>
      </c>
      <c r="O1063" s="13">
        <f t="shared" si="186"/>
        <v>-0.42752597262585823</v>
      </c>
      <c r="P1063" s="13">
        <f t="shared" si="187"/>
        <v>9.207712607415466</v>
      </c>
      <c r="Q1063" s="13">
        <f t="shared" si="188"/>
        <v>2.8106146069252373</v>
      </c>
      <c r="R1063" s="13">
        <f t="shared" si="191"/>
        <v>12.018327214340705</v>
      </c>
      <c r="S1063" s="13">
        <f t="shared" si="192"/>
        <v>0</v>
      </c>
    </row>
    <row r="1064" spans="9:19" ht="12.75">
      <c r="I1064" s="2">
        <f t="shared" si="190"/>
        <v>15075</v>
      </c>
      <c r="J1064" s="13">
        <f t="shared" si="189"/>
        <v>-6.854313423706369</v>
      </c>
      <c r="K1064" s="10">
        <f>MAX(D$8,K1063+J1063*I$44/VLOOKUP(K1063,E$47:G$254,3,TRUE))</f>
        <v>204.56294817390125</v>
      </c>
      <c r="L1064" s="13">
        <f t="shared" si="184"/>
        <v>18.88176095369192</v>
      </c>
      <c r="M1064" s="10">
        <f t="shared" si="185"/>
        <v>-3.61823904630808</v>
      </c>
      <c r="N1064" s="10">
        <f t="shared" si="193"/>
        <v>163.02307407577902</v>
      </c>
      <c r="O1064" s="13">
        <f t="shared" si="186"/>
        <v>-0.4274726095918595</v>
      </c>
      <c r="P1064" s="13">
        <f t="shared" si="187"/>
        <v>9.213507731214918</v>
      </c>
      <c r="Q1064" s="13">
        <f t="shared" si="188"/>
        <v>2.8139397987706327</v>
      </c>
      <c r="R1064" s="13">
        <f t="shared" si="191"/>
        <v>12.027447529985551</v>
      </c>
      <c r="S1064" s="13">
        <f t="shared" si="192"/>
        <v>0</v>
      </c>
    </row>
    <row r="1065" spans="9:19" ht="12.75">
      <c r="I1065" s="2">
        <f t="shared" si="190"/>
        <v>15090</v>
      </c>
      <c r="J1065" s="13">
        <f t="shared" si="189"/>
        <v>-6.85323421475495</v>
      </c>
      <c r="K1065" s="10">
        <f>MAX(D$8,K1064+J1064*I$44/VLOOKUP(K1064,E$47:G$254,3,TRUE))</f>
        <v>204.45609512623233</v>
      </c>
      <c r="L1065" s="13">
        <f t="shared" si="184"/>
        <v>18.889791697860865</v>
      </c>
      <c r="M1065" s="10">
        <f t="shared" si="185"/>
        <v>-3.776874968805803</v>
      </c>
      <c r="N1065" s="10">
        <f t="shared" si="193"/>
        <v>162.89855339093842</v>
      </c>
      <c r="O1065" s="13">
        <f t="shared" si="186"/>
        <v>-0.4274121906756818</v>
      </c>
      <c r="P1065" s="13">
        <f t="shared" si="187"/>
        <v>9.219292962472016</v>
      </c>
      <c r="Q1065" s="13">
        <f t="shared" si="188"/>
        <v>2.817264520633898</v>
      </c>
      <c r="R1065" s="13">
        <f t="shared" si="191"/>
        <v>12.036557483105915</v>
      </c>
      <c r="S1065" s="13">
        <f t="shared" si="192"/>
        <v>0</v>
      </c>
    </row>
    <row r="1066" spans="9:19" ht="12.75">
      <c r="I1066" s="2">
        <f t="shared" si="190"/>
        <v>15105</v>
      </c>
      <c r="J1066" s="13">
        <f t="shared" si="189"/>
        <v>-6.85465469903599</v>
      </c>
      <c r="K1066" s="10">
        <f>MAX(D$8,K1065+J1065*I$44/VLOOKUP(K1065,E$47:G$254,3,TRUE))</f>
        <v>204.3492589025337</v>
      </c>
      <c r="L1066" s="13">
        <f t="shared" si="184"/>
        <v>18.900311639700824</v>
      </c>
      <c r="M1066" s="10">
        <f t="shared" si="185"/>
        <v>-3.7663550269658437</v>
      </c>
      <c r="N1066" s="10">
        <f t="shared" si="193"/>
        <v>162.76857329519189</v>
      </c>
      <c r="O1066" s="13">
        <f t="shared" si="186"/>
        <v>-0.4273448947944871</v>
      </c>
      <c r="P1066" s="13">
        <f t="shared" si="187"/>
        <v>9.22506822164382</v>
      </c>
      <c r="Q1066" s="13">
        <f t="shared" si="188"/>
        <v>2.820588719021015</v>
      </c>
      <c r="R1066" s="13">
        <f t="shared" si="191"/>
        <v>12.045656940664834</v>
      </c>
      <c r="S1066" s="13">
        <f t="shared" si="192"/>
        <v>0</v>
      </c>
    </row>
    <row r="1067" spans="9:19" ht="12.75">
      <c r="I1067" s="2">
        <f t="shared" si="190"/>
        <v>15120</v>
      </c>
      <c r="J1067" s="13">
        <f t="shared" si="189"/>
        <v>-6.855907721532558</v>
      </c>
      <c r="K1067" s="10">
        <f>MAX(D$8,K1066+J1066*I$44/VLOOKUP(K1066,E$47:G$254,3,TRUE))</f>
        <v>204.24240053466613</v>
      </c>
      <c r="L1067" s="13">
        <f t="shared" si="184"/>
        <v>18.910656951983885</v>
      </c>
      <c r="M1067" s="10">
        <f t="shared" si="185"/>
        <v>-3.756009714682783</v>
      </c>
      <c r="N1067" s="10">
        <f t="shared" si="193"/>
        <v>162.63895524030158</v>
      </c>
      <c r="O1067" s="13">
        <f t="shared" si="186"/>
        <v>-0.42743347147029453</v>
      </c>
      <c r="P1067" s="13">
        <f t="shared" si="187"/>
        <v>9.230835624029599</v>
      </c>
      <c r="Q1067" s="13">
        <f t="shared" si="188"/>
        <v>2.823913606421728</v>
      </c>
      <c r="R1067" s="13">
        <f t="shared" si="191"/>
        <v>12.054749230451327</v>
      </c>
      <c r="S1067" s="13">
        <f t="shared" si="192"/>
        <v>0</v>
      </c>
    </row>
    <row r="1068" spans="9:19" ht="12.75">
      <c r="I1068" s="2">
        <f t="shared" si="190"/>
        <v>15135</v>
      </c>
      <c r="J1068" s="13">
        <f t="shared" si="189"/>
        <v>-6.8569974185717015</v>
      </c>
      <c r="K1068" s="10">
        <f>MAX(D$8,K1067+J1067*I$44/VLOOKUP(K1067,E$47:G$254,3,TRUE))</f>
        <v>204.13552263321958</v>
      </c>
      <c r="L1068" s="13">
        <f t="shared" si="184"/>
        <v>18.920831553081555</v>
      </c>
      <c r="M1068" s="10">
        <f t="shared" si="185"/>
        <v>-3.7458351135851125</v>
      </c>
      <c r="N1068" s="10">
        <f t="shared" si="193"/>
        <v>162.50969321644016</v>
      </c>
      <c r="O1068" s="13">
        <f t="shared" si="186"/>
        <v>-0.42751160578620784</v>
      </c>
      <c r="P1068" s="13">
        <f t="shared" si="187"/>
        <v>9.236595032902061</v>
      </c>
      <c r="Q1068" s="13">
        <f t="shared" si="188"/>
        <v>2.8272391016077925</v>
      </c>
      <c r="R1068" s="13">
        <f t="shared" si="191"/>
        <v>12.063834134509854</v>
      </c>
      <c r="S1068" s="13">
        <f t="shared" si="192"/>
        <v>0</v>
      </c>
    </row>
    <row r="1069" spans="9:19" ht="12.75">
      <c r="I1069" s="2">
        <f t="shared" si="190"/>
        <v>15150</v>
      </c>
      <c r="J1069" s="13">
        <f t="shared" si="189"/>
        <v>-6.857927829513759</v>
      </c>
      <c r="K1069" s="10">
        <f>MAX(D$8,K1068+J1068*I$44/VLOOKUP(K1068,E$47:G$254,3,TRUE))</f>
        <v>204.02862774430216</v>
      </c>
      <c r="L1069" s="13">
        <f t="shared" si="184"/>
        <v>18.93083927076011</v>
      </c>
      <c r="M1069" s="10">
        <f t="shared" si="185"/>
        <v>-3.7358273959065578</v>
      </c>
      <c r="N1069" s="10">
        <f t="shared" si="193"/>
        <v>162.3807813486299</v>
      </c>
      <c r="O1069" s="13">
        <f t="shared" si="186"/>
        <v>-0.42757955566969486</v>
      </c>
      <c r="P1069" s="13">
        <f t="shared" si="187"/>
        <v>9.24234631588904</v>
      </c>
      <c r="Q1069" s="13">
        <f t="shared" si="188"/>
        <v>2.8305651253573094</v>
      </c>
      <c r="R1069" s="13">
        <f t="shared" si="191"/>
        <v>12.072911441246351</v>
      </c>
      <c r="S1069" s="13">
        <f t="shared" si="192"/>
        <v>0</v>
      </c>
    </row>
    <row r="1070" spans="9:19" ht="12.75">
      <c r="I1070" s="2">
        <f t="shared" si="190"/>
        <v>15165</v>
      </c>
      <c r="J1070" s="13">
        <f t="shared" si="189"/>
        <v>-6.858702899014144</v>
      </c>
      <c r="K1070" s="10">
        <f>MAX(D$8,K1069+J1069*I$44/VLOOKUP(K1069,E$47:G$254,3,TRUE))</f>
        <v>203.92171835105168</v>
      </c>
      <c r="L1070" s="13">
        <f t="shared" si="184"/>
        <v>18.940683844285022</v>
      </c>
      <c r="M1070" s="10">
        <f t="shared" si="185"/>
        <v>-3.7259828223816456</v>
      </c>
      <c r="N1070" s="10">
        <f t="shared" si="193"/>
        <v>162.25221389362463</v>
      </c>
      <c r="O1070" s="13">
        <f t="shared" si="186"/>
        <v>-0.42763757300190264</v>
      </c>
      <c r="P1070" s="13">
        <f t="shared" si="187"/>
        <v>9.248089344863184</v>
      </c>
      <c r="Q1070" s="13">
        <f t="shared" si="188"/>
        <v>2.8338916004076946</v>
      </c>
      <c r="R1070" s="13">
        <f t="shared" si="191"/>
        <v>12.081980945270878</v>
      </c>
      <c r="S1070" s="13">
        <f t="shared" si="192"/>
        <v>0</v>
      </c>
    </row>
    <row r="1071" spans="9:19" ht="12.75">
      <c r="I1071" s="2">
        <f t="shared" si="190"/>
        <v>15180</v>
      </c>
      <c r="J1071" s="13">
        <f t="shared" si="189"/>
        <v>-6.859326479232379</v>
      </c>
      <c r="K1071" s="10">
        <f>MAX(D$8,K1070+J1070*I$44/VLOOKUP(K1070,E$47:G$254,3,TRUE))</f>
        <v>203.81479687511208</v>
      </c>
      <c r="L1071" s="13">
        <f aca="true" t="shared" si="194" ref="L1071:L1134">(K1071-N1071)/D$12</f>
        <v>18.950368926476436</v>
      </c>
      <c r="M1071" s="10">
        <f t="shared" si="185"/>
        <v>-3.7162977401902317</v>
      </c>
      <c r="N1071" s="10">
        <f t="shared" si="193"/>
        <v>162.12398523686392</v>
      </c>
      <c r="O1071" s="13">
        <f t="shared" si="186"/>
        <v>-0.42768590375840176</v>
      </c>
      <c r="P1071" s="13">
        <f t="shared" si="187"/>
        <v>9.253823995834315</v>
      </c>
      <c r="Q1071" s="13">
        <f t="shared" si="188"/>
        <v>2.8372184514097407</v>
      </c>
      <c r="R1071" s="13">
        <f t="shared" si="191"/>
        <v>12.091042447244057</v>
      </c>
      <c r="S1071" s="13">
        <f t="shared" si="192"/>
        <v>0</v>
      </c>
    </row>
    <row r="1072" spans="9:19" ht="12.75">
      <c r="I1072" s="2">
        <f t="shared" si="190"/>
        <v>15195</v>
      </c>
      <c r="J1072" s="13">
        <f t="shared" si="189"/>
        <v>-6.8598023319897266</v>
      </c>
      <c r="K1072" s="10">
        <f>MAX(D$8,K1071+J1071*I$44/VLOOKUP(K1071,E$47:G$254,3,TRUE))</f>
        <v>203.7078656780753</v>
      </c>
      <c r="L1072" s="13">
        <f t="shared" si="194"/>
        <v>18.959898085716894</v>
      </c>
      <c r="M1072" s="10">
        <f t="shared" si="185"/>
        <v>-3.873435247616438</v>
      </c>
      <c r="N1072" s="10">
        <f t="shared" si="193"/>
        <v>161.99608988949814</v>
      </c>
      <c r="O1072" s="13">
        <f t="shared" si="186"/>
        <v>-0.4277247881470885</v>
      </c>
      <c r="P1072" s="13">
        <f t="shared" si="187"/>
        <v>9.259550148844417</v>
      </c>
      <c r="Q1072" s="13">
        <f t="shared" si="188"/>
        <v>2.84054560488275</v>
      </c>
      <c r="R1072" s="13">
        <f t="shared" si="191"/>
        <v>12.100095753727167</v>
      </c>
      <c r="S1072" s="13">
        <f t="shared" si="192"/>
        <v>0</v>
      </c>
    </row>
    <row r="1073" spans="9:19" ht="12.75">
      <c r="I1073" s="2">
        <f t="shared" si="190"/>
        <v>15210</v>
      </c>
      <c r="J1073" s="13">
        <f t="shared" si="189"/>
        <v>-6.8627413066584975</v>
      </c>
      <c r="K1073" s="10">
        <f>MAX(D$8,K1072+J1072*I$44/VLOOKUP(K1072,E$47:G$254,3,TRUE))</f>
        <v>203.60092706288967</v>
      </c>
      <c r="L1073" s="13">
        <f t="shared" si="194"/>
        <v>18.97188198369438</v>
      </c>
      <c r="M1073" s="10">
        <f aca="true" t="shared" si="195" ref="M1073:M1136">L1073-VLOOKUP(N1073,A$47:C$254,2,TRUE)</f>
        <v>-3.8614513496389513</v>
      </c>
      <c r="N1073" s="10">
        <f t="shared" si="193"/>
        <v>161.86278669876202</v>
      </c>
      <c r="O1073" s="13">
        <f aca="true" t="shared" si="196" ref="O1073:O1136">(K1073-K1072)/(I1073-I1072)*60</f>
        <v>-0.4277544607425625</v>
      </c>
      <c r="P1073" s="13">
        <f t="shared" si="187"/>
        <v>9.265267687865165</v>
      </c>
      <c r="Q1073" s="13">
        <f t="shared" si="188"/>
        <v>2.843872989170718</v>
      </c>
      <c r="R1073" s="13">
        <f t="shared" si="191"/>
        <v>12.109140677035883</v>
      </c>
      <c r="S1073" s="13">
        <f t="shared" si="192"/>
        <v>0</v>
      </c>
    </row>
    <row r="1074" spans="9:19" ht="12.75">
      <c r="I1074" s="2">
        <f t="shared" si="190"/>
        <v>15225</v>
      </c>
      <c r="J1074" s="13">
        <f t="shared" si="189"/>
        <v>-6.865477123736623</v>
      </c>
      <c r="K1074" s="10">
        <f>MAX(D$8,K1073+J1073*I$44/VLOOKUP(K1073,E$47:G$254,3,TRUE))</f>
        <v>203.49394263153238</v>
      </c>
      <c r="L1074" s="13">
        <f t="shared" si="194"/>
        <v>18.983657591367813</v>
      </c>
      <c r="M1074" s="10">
        <f t="shared" si="195"/>
        <v>-3.8496757419655196</v>
      </c>
      <c r="N1074" s="10">
        <f t="shared" si="193"/>
        <v>161.72989593052318</v>
      </c>
      <c r="O1074" s="13">
        <f t="shared" si="196"/>
        <v>-0.4279377254291603</v>
      </c>
      <c r="P1074" s="13">
        <f t="shared" si="187"/>
        <v>9.270978668606917</v>
      </c>
      <c r="Q1074" s="13">
        <f t="shared" si="188"/>
        <v>2.8472017990242726</v>
      </c>
      <c r="R1074" s="13">
        <f t="shared" si="191"/>
        <v>12.11818046763119</v>
      </c>
      <c r="S1074" s="13">
        <f t="shared" si="192"/>
        <v>0</v>
      </c>
    </row>
    <row r="1075" spans="9:19" ht="12.75">
      <c r="I1075" s="2">
        <f t="shared" si="190"/>
        <v>15240</v>
      </c>
      <c r="J1075" s="13">
        <f t="shared" si="189"/>
        <v>-6.868014750400757</v>
      </c>
      <c r="K1075" s="10">
        <f>MAX(D$8,K1074+J1074*I$44/VLOOKUP(K1074,E$47:G$254,3,TRUE))</f>
        <v>203.38691555106138</v>
      </c>
      <c r="L1075" s="13">
        <f t="shared" si="194"/>
        <v>18.995229606605605</v>
      </c>
      <c r="M1075" s="10">
        <f t="shared" si="195"/>
        <v>-3.838103726727727</v>
      </c>
      <c r="N1075" s="10">
        <f t="shared" si="193"/>
        <v>161.59741041652904</v>
      </c>
      <c r="O1075" s="13">
        <f t="shared" si="196"/>
        <v>-0.4281083218839967</v>
      </c>
      <c r="P1075" s="13">
        <f t="shared" si="187"/>
        <v>9.276682920304125</v>
      </c>
      <c r="Q1075" s="13">
        <f t="shared" si="188"/>
        <v>2.8505319359007233</v>
      </c>
      <c r="R1075" s="13">
        <f t="shared" si="191"/>
        <v>12.127214856204848</v>
      </c>
      <c r="S1075" s="13">
        <f t="shared" si="192"/>
        <v>0</v>
      </c>
    </row>
    <row r="1076" spans="9:19" ht="12.75">
      <c r="I1076" s="2">
        <f t="shared" si="190"/>
        <v>15255</v>
      </c>
      <c r="J1076" s="13">
        <f t="shared" si="189"/>
        <v>-6.870359037535202</v>
      </c>
      <c r="K1076" s="10">
        <f>MAX(D$8,K1075+J1075*I$44/VLOOKUP(K1075,E$47:G$254,3,TRUE))</f>
        <v>203.27984891110043</v>
      </c>
      <c r="L1076" s="13">
        <f t="shared" si="194"/>
        <v>19.00660261858979</v>
      </c>
      <c r="M1076" s="10">
        <f t="shared" si="195"/>
        <v>-3.826730714743544</v>
      </c>
      <c r="N1076" s="10">
        <f t="shared" si="193"/>
        <v>161.4653231502029</v>
      </c>
      <c r="O1076" s="13">
        <f t="shared" si="196"/>
        <v>-0.4282665598437916</v>
      </c>
      <c r="P1076" s="13">
        <f aca="true" t="shared" si="197" ref="P1076:P1139">$D$16*($D$19*$D$21*$D$17+$D$20*$D$22*$D$18)*($D$7^4-$K1076^4)</f>
        <v>9.28238027738785</v>
      </c>
      <c r="Q1076" s="13">
        <f aca="true" t="shared" si="198" ref="Q1076:Q1139">($D$7-$K1076)*(1/$D$13+1/$D$14)</f>
        <v>2.8538633036667367</v>
      </c>
      <c r="R1076" s="13">
        <f t="shared" si="191"/>
        <v>12.136243581054586</v>
      </c>
      <c r="S1076" s="13">
        <f t="shared" si="192"/>
        <v>0</v>
      </c>
    </row>
    <row r="1077" spans="9:19" ht="12.75">
      <c r="I1077" s="2">
        <f t="shared" si="190"/>
        <v>15270</v>
      </c>
      <c r="J1077" s="13">
        <f t="shared" si="189"/>
        <v>-6.872514722443189</v>
      </c>
      <c r="K1077" s="10">
        <f>MAX(D$8,K1076+J1076*I$44/VLOOKUP(K1076,E$47:G$254,3,TRUE))</f>
        <v>203.17274572565208</v>
      </c>
      <c r="L1077" s="13">
        <f t="shared" si="194"/>
        <v>19.017781110340298</v>
      </c>
      <c r="M1077" s="10">
        <f t="shared" si="195"/>
        <v>-3.815552222993034</v>
      </c>
      <c r="N1077" s="10">
        <f t="shared" si="193"/>
        <v>161.33362728290342</v>
      </c>
      <c r="O1077" s="13">
        <f t="shared" si="196"/>
        <v>-0.4284127417934087</v>
      </c>
      <c r="P1077" s="13">
        <f t="shared" si="197"/>
        <v>9.288070579355184</v>
      </c>
      <c r="Q1077" s="13">
        <f t="shared" si="198"/>
        <v>2.8571958085419262</v>
      </c>
      <c r="R1077" s="13">
        <f t="shared" si="191"/>
        <v>12.14526638789711</v>
      </c>
      <c r="S1077" s="13">
        <f t="shared" si="192"/>
        <v>0</v>
      </c>
    </row>
    <row r="1078" spans="9:19" ht="12.75">
      <c r="I1078" s="2">
        <f t="shared" si="190"/>
        <v>15285</v>
      </c>
      <c r="J1078" s="13">
        <f t="shared" si="189"/>
        <v>-6.8744864314948355</v>
      </c>
      <c r="K1078" s="10">
        <f>MAX(D$8,K1077+J1077*I$44/VLOOKUP(K1077,E$47:G$254,3,TRUE))</f>
        <v>203.0656089348682</v>
      </c>
      <c r="L1078" s="13">
        <f t="shared" si="194"/>
        <v>19.028769461180467</v>
      </c>
      <c r="M1078" s="10">
        <f t="shared" si="195"/>
        <v>-3.8045638721528654</v>
      </c>
      <c r="N1078" s="10">
        <f t="shared" si="193"/>
        <v>161.20231612027118</v>
      </c>
      <c r="O1078" s="13">
        <f t="shared" si="196"/>
        <v>-0.4285471631354767</v>
      </c>
      <c r="P1078" s="13">
        <f t="shared" si="197"/>
        <v>9.293753670641872</v>
      </c>
      <c r="Q1078" s="13">
        <f t="shared" si="198"/>
        <v>2.86052935904376</v>
      </c>
      <c r="R1078" s="13">
        <f t="shared" si="191"/>
        <v>12.154283029685631</v>
      </c>
      <c r="S1078" s="13">
        <f t="shared" si="192"/>
        <v>0</v>
      </c>
    </row>
    <row r="1079" spans="9:19" ht="12.75">
      <c r="I1079" s="2">
        <f t="shared" si="190"/>
        <v>15300</v>
      </c>
      <c r="J1079" s="13">
        <f t="shared" si="189"/>
        <v>-6.876278682713533</v>
      </c>
      <c r="K1079" s="10">
        <f>MAX(D$8,K1078+J1078*I$44/VLOOKUP(K1078,E$47:G$254,3,TRUE))</f>
        <v>202.95844140677949</v>
      </c>
      <c r="L1079" s="13">
        <f t="shared" si="194"/>
        <v>19.039571949145266</v>
      </c>
      <c r="M1079" s="10">
        <f t="shared" si="195"/>
        <v>-3.793761384188066</v>
      </c>
      <c r="N1079" s="10">
        <f t="shared" si="193"/>
        <v>161.0713831186599</v>
      </c>
      <c r="O1079" s="13">
        <f t="shared" si="196"/>
        <v>-0.4286701123548937</v>
      </c>
      <c r="P1079" s="13">
        <f t="shared" si="197"/>
        <v>9.299429400497981</v>
      </c>
      <c r="Q1079" s="13">
        <f t="shared" si="198"/>
        <v>2.8638638659337525</v>
      </c>
      <c r="R1079" s="13">
        <f t="shared" si="191"/>
        <v>12.163293266431733</v>
      </c>
      <c r="S1079" s="13">
        <f t="shared" si="192"/>
        <v>0</v>
      </c>
    </row>
    <row r="1080" spans="9:19" ht="12.75">
      <c r="I1080" s="2">
        <f t="shared" si="190"/>
        <v>15315</v>
      </c>
      <c r="J1080" s="13">
        <f t="shared" si="189"/>
        <v>-6.877895888301985</v>
      </c>
      <c r="K1080" s="10">
        <f>MAX(D$8,K1079+J1079*I$44/VLOOKUP(K1079,E$47:G$254,3,TRUE))</f>
        <v>202.85124593898433</v>
      </c>
      <c r="L1080" s="13">
        <f t="shared" si="194"/>
        <v>19.05019275333346</v>
      </c>
      <c r="M1080" s="10">
        <f t="shared" si="195"/>
        <v>-3.9498072466665413</v>
      </c>
      <c r="N1080" s="10">
        <f t="shared" si="193"/>
        <v>160.94082188165072</v>
      </c>
      <c r="O1080" s="13">
        <f t="shared" si="196"/>
        <v>-0.42878187118060396</v>
      </c>
      <c r="P1080" s="13">
        <f t="shared" si="197"/>
        <v>9.305097622866564</v>
      </c>
      <c r="Q1080" s="13">
        <f t="shared" si="198"/>
        <v>2.867199242164909</v>
      </c>
      <c r="R1080" s="13">
        <f t="shared" si="191"/>
        <v>12.172296865031473</v>
      </c>
      <c r="S1080" s="13">
        <f t="shared" si="192"/>
        <v>0</v>
      </c>
    </row>
    <row r="1081" spans="9:19" ht="12.75">
      <c r="I1081" s="2">
        <f t="shared" si="190"/>
        <v>15330</v>
      </c>
      <c r="J1081" s="13">
        <f t="shared" si="189"/>
        <v>-6.8819495328915234</v>
      </c>
      <c r="K1081" s="10">
        <f>MAX(D$8,K1080+J1080*I$44/VLOOKUP(K1080,E$47:G$254,3,TRUE))</f>
        <v>202.7440252602986</v>
      </c>
      <c r="L1081" s="13">
        <f t="shared" si="194"/>
        <v>19.063243131987196</v>
      </c>
      <c r="M1081" s="10">
        <f t="shared" si="195"/>
        <v>-3.936756868012804</v>
      </c>
      <c r="N1081" s="10">
        <f t="shared" si="193"/>
        <v>160.80489036992677</v>
      </c>
      <c r="O1081" s="13">
        <f t="shared" si="196"/>
        <v>-0.42888271474294015</v>
      </c>
      <c r="P1081" s="13">
        <f t="shared" si="197"/>
        <v>9.310758196265276</v>
      </c>
      <c r="Q1081" s="13">
        <f t="shared" si="198"/>
        <v>2.8705354028303973</v>
      </c>
      <c r="R1081" s="13">
        <f t="shared" si="191"/>
        <v>12.181293599095673</v>
      </c>
      <c r="S1081" s="13">
        <f t="shared" si="192"/>
        <v>0</v>
      </c>
    </row>
    <row r="1082" spans="9:19" ht="12.75">
      <c r="I1082" s="2">
        <f t="shared" si="190"/>
        <v>15345</v>
      </c>
      <c r="J1082" s="13">
        <f t="shared" si="189"/>
        <v>-6.885773984749379</v>
      </c>
      <c r="K1082" s="10">
        <f>MAX(D$8,K1081+J1081*I$44/VLOOKUP(K1081,E$47:G$254,3,TRUE))</f>
        <v>202.63674138866386</v>
      </c>
      <c r="L1082" s="13">
        <f t="shared" si="194"/>
        <v>19.07606063878616</v>
      </c>
      <c r="M1082" s="10">
        <f t="shared" si="195"/>
        <v>-3.92393936121384</v>
      </c>
      <c r="N1082" s="10">
        <f t="shared" si="193"/>
        <v>160.6694079833343</v>
      </c>
      <c r="O1082" s="13">
        <f t="shared" si="196"/>
        <v>-0.4291354865389394</v>
      </c>
      <c r="P1082" s="13">
        <f t="shared" si="197"/>
        <v>9.316413124298624</v>
      </c>
      <c r="Q1082" s="13">
        <f t="shared" si="198"/>
        <v>2.8738735297381575</v>
      </c>
      <c r="R1082" s="13">
        <f t="shared" si="191"/>
        <v>12.19028665403678</v>
      </c>
      <c r="S1082" s="13">
        <f t="shared" si="192"/>
        <v>0</v>
      </c>
    </row>
    <row r="1083" spans="9:19" ht="12.75">
      <c r="I1083" s="2">
        <f t="shared" si="190"/>
        <v>15360</v>
      </c>
      <c r="J1083" s="13">
        <f aca="true" t="shared" si="199" ref="J1083:J1146">(D$7-K1083)*(1/D$13+1/D$14)+D$16*(D$19*D$21*D$17+D$20*D$22*D$18)*(D$7^4-K1083^4)-(K1083-N1083)/D$12</f>
        <v>-6.889374816172346</v>
      </c>
      <c r="K1083" s="10">
        <f>MAX(D$8,K1082+J1082*I$44/VLOOKUP(K1082,E$47:G$254,3,TRUE))</f>
        <v>202.52939789700426</v>
      </c>
      <c r="L1083" s="13">
        <f t="shared" si="194"/>
        <v>19.08865054061395</v>
      </c>
      <c r="M1083" s="10">
        <f t="shared" si="195"/>
        <v>-3.9113494593860487</v>
      </c>
      <c r="N1083" s="10">
        <f t="shared" si="193"/>
        <v>160.53436670765356</v>
      </c>
      <c r="O1083" s="13">
        <f t="shared" si="196"/>
        <v>-0.42937396663842264</v>
      </c>
      <c r="P1083" s="13">
        <f t="shared" si="197"/>
        <v>9.322062212724592</v>
      </c>
      <c r="Q1083" s="13">
        <f t="shared" si="198"/>
        <v>2.8772135117170126</v>
      </c>
      <c r="R1083" s="13">
        <f t="shared" si="191"/>
        <v>12.199275724441605</v>
      </c>
      <c r="S1083" s="13">
        <f t="shared" si="192"/>
        <v>0</v>
      </c>
    </row>
    <row r="1084" spans="9:19" ht="12.75">
      <c r="I1084" s="2">
        <f aca="true" t="shared" si="200" ref="I1084:I1147">I1083+I$44</f>
        <v>15375</v>
      </c>
      <c r="J1084" s="13">
        <f t="shared" si="199"/>
        <v>-6.8927574691041364</v>
      </c>
      <c r="K1084" s="10">
        <f>MAX(D$8,K1083+J1083*I$44/VLOOKUP(K1083,E$47:G$254,3,TRUE))</f>
        <v>202.42199827137648</v>
      </c>
      <c r="L1084" s="13">
        <f t="shared" si="194"/>
        <v>19.101017982478805</v>
      </c>
      <c r="M1084" s="10">
        <f t="shared" si="195"/>
        <v>-3.8989820175211953</v>
      </c>
      <c r="N1084" s="10">
        <f t="shared" si="193"/>
        <v>160.3997587099231</v>
      </c>
      <c r="O1084" s="13">
        <f t="shared" si="196"/>
        <v>-0.4295985025111122</v>
      </c>
      <c r="P1084" s="13">
        <f t="shared" si="197"/>
        <v>9.32770527307601</v>
      </c>
      <c r="Q1084" s="13">
        <f t="shared" si="198"/>
        <v>2.8805552402986585</v>
      </c>
      <c r="R1084" s="13">
        <f aca="true" t="shared" si="201" ref="R1084:R1147">(D$7-K1084)*(1/D$13+1/D$14)+D$16*(D$19*D$21*D$17+D$20*D$22*D$18)*(D$7^4-K1084^4)</f>
        <v>12.208260513374668</v>
      </c>
      <c r="S1084" s="13">
        <f aca="true" t="shared" si="202" ref="S1084:S1147">IF(K1084=D$8,-J1084,0)</f>
        <v>0</v>
      </c>
    </row>
    <row r="1085" spans="9:19" ht="12.75">
      <c r="I1085" s="2">
        <f t="shared" si="200"/>
        <v>15390</v>
      </c>
      <c r="J1085" s="13">
        <f t="shared" si="199"/>
        <v>-6.895927258173115</v>
      </c>
      <c r="K1085" s="10">
        <f>MAX(D$8,K1084+J1084*I$44/VLOOKUP(K1084,E$47:G$254,3,TRUE))</f>
        <v>202.3145459130018</v>
      </c>
      <c r="L1085" s="13">
        <f t="shared" si="194"/>
        <v>19.113167990343744</v>
      </c>
      <c r="M1085" s="10">
        <f t="shared" si="195"/>
        <v>-3.8868320096562563</v>
      </c>
      <c r="N1085" s="10">
        <f t="shared" si="193"/>
        <v>160.26557633424557</v>
      </c>
      <c r="O1085" s="13">
        <f t="shared" si="196"/>
        <v>-0.42980943349868994</v>
      </c>
      <c r="P1085" s="13">
        <f t="shared" si="197"/>
        <v>9.333342122516193</v>
      </c>
      <c r="Q1085" s="13">
        <f t="shared" si="198"/>
        <v>2.883898609654436</v>
      </c>
      <c r="R1085" s="13">
        <f t="shared" si="201"/>
        <v>12.217240732170628</v>
      </c>
      <c r="S1085" s="13">
        <f t="shared" si="202"/>
        <v>0</v>
      </c>
    </row>
    <row r="1086" spans="9:19" ht="12.75">
      <c r="I1086" s="2">
        <f t="shared" si="200"/>
        <v>15405</v>
      </c>
      <c r="J1086" s="13">
        <f t="shared" si="199"/>
        <v>-6.8988893736593955</v>
      </c>
      <c r="K1086" s="10">
        <f>MAX(D$8,K1085+J1085*I$44/VLOOKUP(K1085,E$47:G$254,3,TRUE))</f>
        <v>202.20704414025087</v>
      </c>
      <c r="L1086" s="13">
        <f t="shared" si="194"/>
        <v>19.125105473891026</v>
      </c>
      <c r="M1086" s="10">
        <f t="shared" si="195"/>
        <v>-3.8748945261089744</v>
      </c>
      <c r="N1086" s="10">
        <f t="shared" si="193"/>
        <v>160.1318120976906</v>
      </c>
      <c r="O1086" s="13">
        <f t="shared" si="196"/>
        <v>-0.4300070910037448</v>
      </c>
      <c r="P1086" s="13">
        <f t="shared" si="197"/>
        <v>9.338972583698053</v>
      </c>
      <c r="Q1086" s="13">
        <f t="shared" si="198"/>
        <v>2.887243516533576</v>
      </c>
      <c r="R1086" s="13">
        <f t="shared" si="201"/>
        <v>12.22621610023163</v>
      </c>
      <c r="S1086" s="13">
        <f t="shared" si="202"/>
        <v>0</v>
      </c>
    </row>
    <row r="1087" spans="9:19" ht="12.75">
      <c r="I1087" s="2">
        <f t="shared" si="200"/>
        <v>15420</v>
      </c>
      <c r="J1087" s="13">
        <f t="shared" si="199"/>
        <v>-6.901648884392767</v>
      </c>
      <c r="K1087" s="10">
        <f>MAX(D$8,K1086+J1086*I$44/VLOOKUP(K1086,E$47:G$254,3,TRUE))</f>
        <v>202.0994961905822</v>
      </c>
      <c r="L1087" s="13">
        <f t="shared" si="194"/>
        <v>19.136835229222218</v>
      </c>
      <c r="M1087" s="10">
        <f t="shared" si="195"/>
        <v>-4.02983143744445</v>
      </c>
      <c r="N1087" s="10">
        <f t="shared" si="193"/>
        <v>159.9984586862933</v>
      </c>
      <c r="O1087" s="13">
        <f t="shared" si="196"/>
        <v>-0.4301917986747412</v>
      </c>
      <c r="P1087" s="13">
        <f t="shared" si="197"/>
        <v>9.34459648462657</v>
      </c>
      <c r="Q1087" s="13">
        <f t="shared" si="198"/>
        <v>2.8905898602028817</v>
      </c>
      <c r="R1087" s="13">
        <f t="shared" si="201"/>
        <v>12.235186344829451</v>
      </c>
      <c r="S1087" s="13">
        <f t="shared" si="202"/>
        <v>0</v>
      </c>
    </row>
    <row r="1088" spans="9:19" ht="12.75">
      <c r="I1088" s="2">
        <f t="shared" si="200"/>
        <v>15435</v>
      </c>
      <c r="J1088" s="13">
        <f t="shared" si="199"/>
        <v>-6.906817916365201</v>
      </c>
      <c r="K1088" s="10">
        <f>MAX(D$8,K1087+J1087*I$44/VLOOKUP(K1087,E$47:G$254,3,TRUE))</f>
        <v>201.99190522243538</v>
      </c>
      <c r="L1088" s="13">
        <f t="shared" si="194"/>
        <v>19.150969117277594</v>
      </c>
      <c r="M1088" s="10">
        <f t="shared" si="195"/>
        <v>-4.015697549389074</v>
      </c>
      <c r="N1088" s="10">
        <f t="shared" si="193"/>
        <v>159.85977316442467</v>
      </c>
      <c r="O1088" s="13">
        <f t="shared" si="196"/>
        <v>-0.4303638725872361</v>
      </c>
      <c r="P1088" s="13">
        <f t="shared" si="197"/>
        <v>9.350213658524574</v>
      </c>
      <c r="Q1088" s="13">
        <f t="shared" si="198"/>
        <v>2.8939375423878198</v>
      </c>
      <c r="R1088" s="13">
        <f t="shared" si="201"/>
        <v>12.244151200912393</v>
      </c>
      <c r="S1088" s="13">
        <f t="shared" si="202"/>
        <v>0</v>
      </c>
    </row>
    <row r="1089" spans="9:19" ht="12.75">
      <c r="I1089" s="2">
        <f t="shared" si="200"/>
        <v>15450</v>
      </c>
      <c r="J1089" s="13">
        <f t="shared" si="199"/>
        <v>-6.911731488052752</v>
      </c>
      <c r="K1089" s="10">
        <f>MAX(D$8,K1088+J1088*I$44/VLOOKUP(K1088,E$47:G$254,3,TRUE))</f>
        <v>201.8842336733776</v>
      </c>
      <c r="L1089" s="13">
        <f t="shared" si="194"/>
        <v>19.164845280462295</v>
      </c>
      <c r="M1089" s="10">
        <f t="shared" si="195"/>
        <v>-4.001821386204373</v>
      </c>
      <c r="N1089" s="10">
        <f t="shared" si="193"/>
        <v>159.72157405636054</v>
      </c>
      <c r="O1089" s="13">
        <f t="shared" si="196"/>
        <v>-0.4306861962311359</v>
      </c>
      <c r="P1089" s="13">
        <f t="shared" si="197"/>
        <v>9.35582606056982</v>
      </c>
      <c r="Q1089" s="13">
        <f t="shared" si="198"/>
        <v>2.8972877318397225</v>
      </c>
      <c r="R1089" s="13">
        <f t="shared" si="201"/>
        <v>12.253113792409543</v>
      </c>
      <c r="S1089" s="13">
        <f t="shared" si="202"/>
        <v>0</v>
      </c>
    </row>
    <row r="1090" spans="9:19" ht="12.75">
      <c r="I1090" s="2">
        <f t="shared" si="200"/>
        <v>15465</v>
      </c>
      <c r="J1090" s="13">
        <f t="shared" si="199"/>
        <v>-6.9163957828288645</v>
      </c>
      <c r="K1090" s="10">
        <f>MAX(D$8,K1089+J1089*I$44/VLOOKUP(K1089,E$47:G$254,3,TRUE))</f>
        <v>201.7764855258223</v>
      </c>
      <c r="L1090" s="13">
        <f t="shared" si="194"/>
        <v>19.178469560568512</v>
      </c>
      <c r="M1090" s="10">
        <f t="shared" si="195"/>
        <v>-3.9881971060981556</v>
      </c>
      <c r="N1090" s="10">
        <f t="shared" si="193"/>
        <v>159.58385249257157</v>
      </c>
      <c r="O1090" s="13">
        <f t="shared" si="196"/>
        <v>-0.4309925902211944</v>
      </c>
      <c r="P1090" s="13">
        <f t="shared" si="197"/>
        <v>9.361433473093454</v>
      </c>
      <c r="Q1090" s="13">
        <f t="shared" si="198"/>
        <v>2.9006403046461946</v>
      </c>
      <c r="R1090" s="13">
        <f t="shared" si="201"/>
        <v>12.262073777739648</v>
      </c>
      <c r="S1090" s="13">
        <f t="shared" si="202"/>
        <v>0</v>
      </c>
    </row>
    <row r="1091" spans="9:19" ht="12.75">
      <c r="I1091" s="2">
        <f t="shared" si="200"/>
        <v>15480</v>
      </c>
      <c r="J1091" s="13">
        <f t="shared" si="199"/>
        <v>-6.920816839514398</v>
      </c>
      <c r="K1091" s="10">
        <f>MAX(D$8,K1090+J1090*I$44/VLOOKUP(K1090,E$47:G$254,3,TRUE))</f>
        <v>201.6686646657893</v>
      </c>
      <c r="L1091" s="13">
        <f t="shared" si="194"/>
        <v>19.191847664189662</v>
      </c>
      <c r="M1091" s="10">
        <f t="shared" si="195"/>
        <v>-3.9748190024770054</v>
      </c>
      <c r="N1091" s="10">
        <f t="shared" si="193"/>
        <v>159.44659980457203</v>
      </c>
      <c r="O1091" s="13">
        <f t="shared" si="196"/>
        <v>-0.43128344013200604</v>
      </c>
      <c r="P1091" s="13">
        <f t="shared" si="197"/>
        <v>9.367035684781145</v>
      </c>
      <c r="Q1091" s="13">
        <f t="shared" si="198"/>
        <v>2.9039951398941186</v>
      </c>
      <c r="R1091" s="13">
        <f t="shared" si="201"/>
        <v>12.271030824675265</v>
      </c>
      <c r="S1091" s="13">
        <f t="shared" si="202"/>
        <v>0</v>
      </c>
    </row>
    <row r="1092" spans="9:19" ht="12.75">
      <c r="I1092" s="2">
        <f t="shared" si="200"/>
        <v>15495</v>
      </c>
      <c r="J1092" s="13">
        <f t="shared" si="199"/>
        <v>-6.925000555745104</v>
      </c>
      <c r="K1092" s="10">
        <f>MAX(D$8,K1091+J1091*I$44/VLOOKUP(K1091,E$47:G$254,3,TRUE))</f>
        <v>201.5607748851582</v>
      </c>
      <c r="L1092" s="13">
        <f t="shared" si="194"/>
        <v>19.2049851658596</v>
      </c>
      <c r="M1092" s="10">
        <f t="shared" si="195"/>
        <v>-3.9616815008070674</v>
      </c>
      <c r="N1092" s="10">
        <f t="shared" si="193"/>
        <v>159.30980752026707</v>
      </c>
      <c r="O1092" s="13">
        <f t="shared" si="196"/>
        <v>-0.43155912252439066</v>
      </c>
      <c r="P1092" s="13">
        <f t="shared" si="197"/>
        <v>9.372632490514954</v>
      </c>
      <c r="Q1092" s="13">
        <f t="shared" si="198"/>
        <v>2.9073521195995413</v>
      </c>
      <c r="R1092" s="13">
        <f t="shared" si="201"/>
        <v>12.279984610114496</v>
      </c>
      <c r="S1092" s="13">
        <f t="shared" si="202"/>
        <v>0</v>
      </c>
    </row>
    <row r="1093" spans="9:19" ht="12.75">
      <c r="I1093" s="2">
        <f t="shared" si="200"/>
        <v>15510</v>
      </c>
      <c r="J1093" s="13">
        <f t="shared" si="199"/>
        <v>-6.928952691260749</v>
      </c>
      <c r="K1093" s="10">
        <f>MAX(D$8,K1092+J1092*I$44/VLOOKUP(K1092,E$47:G$254,3,TRUE))</f>
        <v>201.45281988386935</v>
      </c>
      <c r="L1093" s="13">
        <f t="shared" si="194"/>
        <v>19.217887511118874</v>
      </c>
      <c r="M1093" s="10">
        <f t="shared" si="195"/>
        <v>-3.9487791555477934</v>
      </c>
      <c r="N1093" s="10">
        <f t="shared" si="193"/>
        <v>159.17346735940782</v>
      </c>
      <c r="O1093" s="13">
        <f t="shared" si="196"/>
        <v>-0.4318200051553731</v>
      </c>
      <c r="P1093" s="13">
        <f t="shared" si="197"/>
        <v>9.378223691218937</v>
      </c>
      <c r="Q1093" s="13">
        <f t="shared" si="198"/>
        <v>2.9107111286391896</v>
      </c>
      <c r="R1093" s="13">
        <f t="shared" si="201"/>
        <v>12.288934819858126</v>
      </c>
      <c r="S1093" s="13">
        <f t="shared" si="202"/>
        <v>0</v>
      </c>
    </row>
    <row r="1094" spans="9:19" ht="12.75">
      <c r="I1094" s="2">
        <f t="shared" si="200"/>
        <v>15525</v>
      </c>
      <c r="J1094" s="13">
        <f t="shared" si="199"/>
        <v>-6.932678871117709</v>
      </c>
      <c r="K1094" s="10">
        <f>MAX(D$8,K1093+J1093*I$44/VLOOKUP(K1093,E$47:G$254,3,TRUE))</f>
        <v>201.3448032720736</v>
      </c>
      <c r="L1094" s="13">
        <f t="shared" si="194"/>
        <v>19.230560019509717</v>
      </c>
      <c r="M1094" s="10">
        <f t="shared" si="195"/>
        <v>-3.936106647156951</v>
      </c>
      <c r="N1094" s="10">
        <f t="shared" si="193"/>
        <v>159.0375712291522</v>
      </c>
      <c r="O1094" s="13">
        <f t="shared" si="196"/>
        <v>-0.4320664471830469</v>
      </c>
      <c r="P1094" s="13">
        <f t="shared" si="197"/>
        <v>9.383809093708425</v>
      </c>
      <c r="Q1094" s="13">
        <f t="shared" si="198"/>
        <v>2.9140720546835825</v>
      </c>
      <c r="R1094" s="13">
        <f t="shared" si="201"/>
        <v>12.297881148392008</v>
      </c>
      <c r="S1094" s="13">
        <f t="shared" si="202"/>
        <v>0</v>
      </c>
    </row>
    <row r="1095" spans="9:19" ht="12.75">
      <c r="I1095" s="2">
        <f t="shared" si="200"/>
        <v>15540</v>
      </c>
      <c r="J1095" s="13">
        <f t="shared" si="199"/>
        <v>-6.936184588826775</v>
      </c>
      <c r="K1095" s="10">
        <f>MAX(D$8,K1094+J1094*I$44/VLOOKUP(K1094,E$47:G$254,3,TRUE))</f>
        <v>201.23672857223175</v>
      </c>
      <c r="L1095" s="13">
        <f t="shared" si="194"/>
        <v>19.24300788750141</v>
      </c>
      <c r="M1095" s="10">
        <f t="shared" si="195"/>
        <v>-4.0903254458319225</v>
      </c>
      <c r="N1095" s="10">
        <f t="shared" si="193"/>
        <v>158.90211121972865</v>
      </c>
      <c r="O1095" s="13">
        <f t="shared" si="196"/>
        <v>-0.43229879936734505</v>
      </c>
      <c r="P1095" s="13">
        <f t="shared" si="197"/>
        <v>9.38938851054293</v>
      </c>
      <c r="Q1095" s="13">
        <f t="shared" si="198"/>
        <v>2.9174347881317044</v>
      </c>
      <c r="R1095" s="13">
        <f t="shared" si="201"/>
        <v>12.306823298674635</v>
      </c>
      <c r="S1095" s="13">
        <f t="shared" si="202"/>
        <v>0</v>
      </c>
    </row>
    <row r="1096" spans="9:19" ht="12.75">
      <c r="I1096" s="2">
        <f t="shared" si="200"/>
        <v>15555</v>
      </c>
      <c r="J1096" s="13">
        <f t="shared" si="199"/>
        <v>-6.942082385199965</v>
      </c>
      <c r="K1096" s="10">
        <f>MAX(D$8,K1095+J1095*I$44/VLOOKUP(K1095,E$47:G$254,3,TRUE))</f>
        <v>201.12859922116547</v>
      </c>
      <c r="L1096" s="13">
        <f t="shared" si="194"/>
        <v>19.257843367129702</v>
      </c>
      <c r="M1096" s="10">
        <f t="shared" si="195"/>
        <v>-4.07548996620363</v>
      </c>
      <c r="N1096" s="10">
        <f t="shared" si="193"/>
        <v>158.76134381348012</v>
      </c>
      <c r="O1096" s="13">
        <f t="shared" si="196"/>
        <v>-0.43251740426512697</v>
      </c>
      <c r="P1096" s="13">
        <f t="shared" si="197"/>
        <v>9.394961759882543</v>
      </c>
      <c r="Q1096" s="13">
        <f t="shared" si="198"/>
        <v>2.920799222047194</v>
      </c>
      <c r="R1096" s="13">
        <f t="shared" si="201"/>
        <v>12.315760981929737</v>
      </c>
      <c r="S1096" s="13">
        <f t="shared" si="202"/>
        <v>0</v>
      </c>
    </row>
    <row r="1097" spans="9:19" ht="12.75">
      <c r="I1097" s="2">
        <f t="shared" si="200"/>
        <v>15570</v>
      </c>
      <c r="J1097" s="13">
        <f t="shared" si="199"/>
        <v>-6.94770771095911</v>
      </c>
      <c r="K1097" s="10">
        <f>MAX(D$8,K1096+J1096*I$44/VLOOKUP(K1096,E$47:G$254,3,TRUE))</f>
        <v>201.02037792835708</v>
      </c>
      <c r="L1097" s="13">
        <f t="shared" si="194"/>
        <v>19.272404982837823</v>
      </c>
      <c r="M1097" s="10">
        <f t="shared" si="195"/>
        <v>-4.060928350495509</v>
      </c>
      <c r="N1097" s="10">
        <f t="shared" si="193"/>
        <v>158.62108696611386</v>
      </c>
      <c r="O1097" s="13">
        <f t="shared" si="196"/>
        <v>-0.43288517123357906</v>
      </c>
      <c r="P1097" s="13">
        <f t="shared" si="197"/>
        <v>9.400530755157943</v>
      </c>
      <c r="Q1097" s="13">
        <f t="shared" si="198"/>
        <v>2.92416651672077</v>
      </c>
      <c r="R1097" s="13">
        <f t="shared" si="201"/>
        <v>12.324697271878714</v>
      </c>
      <c r="S1097" s="13">
        <f t="shared" si="202"/>
        <v>0</v>
      </c>
    </row>
    <row r="1098" spans="9:19" ht="12.75">
      <c r="I1098" s="2">
        <f t="shared" si="200"/>
        <v>15585</v>
      </c>
      <c r="J1098" s="13">
        <f t="shared" si="199"/>
        <v>-6.953067144346321</v>
      </c>
      <c r="K1098" s="10">
        <f>MAX(D$8,K1097+J1097*I$44/VLOOKUP(K1097,E$47:G$254,3,TRUE))</f>
        <v>200.91206894139694</v>
      </c>
      <c r="L1098" s="13">
        <f t="shared" si="194"/>
        <v>19.28669894941694</v>
      </c>
      <c r="M1098" s="10">
        <f t="shared" si="195"/>
        <v>-4.046634383916391</v>
      </c>
      <c r="N1098" s="10">
        <f t="shared" si="193"/>
        <v>158.48133125267967</v>
      </c>
      <c r="O1098" s="13">
        <f t="shared" si="196"/>
        <v>-0.43323594784055786</v>
      </c>
      <c r="P1098" s="13">
        <f t="shared" si="197"/>
        <v>9.406095265081536</v>
      </c>
      <c r="Q1098" s="13">
        <f t="shared" si="198"/>
        <v>2.9275365399890845</v>
      </c>
      <c r="R1098" s="13">
        <f t="shared" si="201"/>
        <v>12.33363180507062</v>
      </c>
      <c r="S1098" s="13">
        <f t="shared" si="202"/>
        <v>0</v>
      </c>
    </row>
    <row r="1099" spans="9:19" ht="12.75">
      <c r="I1099" s="2">
        <f t="shared" si="200"/>
        <v>15600</v>
      </c>
      <c r="J1099" s="13">
        <f t="shared" si="199"/>
        <v>-6.958167109889768</v>
      </c>
      <c r="K1099" s="10">
        <f>MAX(D$8,K1098+J1098*I$44/VLOOKUP(K1098,E$47:G$254,3,TRUE))</f>
        <v>200.8036764053261</v>
      </c>
      <c r="L1099" s="13">
        <f t="shared" si="194"/>
        <v>19.300731337826587</v>
      </c>
      <c r="M1099" s="10">
        <f t="shared" si="195"/>
        <v>-4.032601995506745</v>
      </c>
      <c r="N1099" s="10">
        <f t="shared" si="193"/>
        <v>158.3420674621076</v>
      </c>
      <c r="O1099" s="13">
        <f t="shared" si="196"/>
        <v>-0.4335701442834079</v>
      </c>
      <c r="P1099" s="13">
        <f t="shared" si="197"/>
        <v>9.41165506505722</v>
      </c>
      <c r="Q1099" s="13">
        <f t="shared" si="198"/>
        <v>2.9309091628796</v>
      </c>
      <c r="R1099" s="13">
        <f t="shared" si="201"/>
        <v>12.342564227936819</v>
      </c>
      <c r="S1099" s="13">
        <f t="shared" si="202"/>
        <v>0</v>
      </c>
    </row>
    <row r="1100" spans="9:19" ht="12.75">
      <c r="I1100" s="2">
        <f t="shared" si="200"/>
        <v>15615</v>
      </c>
      <c r="J1100" s="13">
        <f t="shared" si="199"/>
        <v>-6.963013881983514</v>
      </c>
      <c r="K1100" s="10">
        <f>MAX(D$8,K1099+J1099*I$44/VLOOKUP(K1099,E$47:G$254,3,TRUE))</f>
        <v>200.69520436503245</v>
      </c>
      <c r="L1100" s="13">
        <f t="shared" si="194"/>
        <v>19.31450807853379</v>
      </c>
      <c r="M1100" s="10">
        <f t="shared" si="195"/>
        <v>-4.018825254799541</v>
      </c>
      <c r="N1100" s="10">
        <f t="shared" si="193"/>
        <v>158.2032865922581</v>
      </c>
      <c r="O1100" s="13">
        <f t="shared" si="196"/>
        <v>-0.43388816117453644</v>
      </c>
      <c r="P1100" s="13">
        <f t="shared" si="197"/>
        <v>9.417209937014242</v>
      </c>
      <c r="Q1100" s="13">
        <f t="shared" si="198"/>
        <v>2.934284259536035</v>
      </c>
      <c r="R1100" s="13">
        <f t="shared" si="201"/>
        <v>12.351494196550277</v>
      </c>
      <c r="S1100" s="13">
        <f t="shared" si="202"/>
        <v>0</v>
      </c>
    </row>
    <row r="1101" spans="9:19" ht="12.75">
      <c r="I1101" s="2">
        <f t="shared" si="200"/>
        <v>15630</v>
      </c>
      <c r="J1101" s="13">
        <f t="shared" si="199"/>
        <v>-6.967613588384223</v>
      </c>
      <c r="K1101" s="10">
        <f>MAX(D$8,K1100+J1100*I$44/VLOOKUP(K1100,E$47:G$254,3,TRUE))</f>
        <v>200.58665676759145</v>
      </c>
      <c r="L1101" s="13">
        <f t="shared" si="194"/>
        <v>19.328034964774744</v>
      </c>
      <c r="M1101" s="10">
        <f t="shared" si="195"/>
        <v>-4.005298368558588</v>
      </c>
      <c r="N1101" s="10">
        <f t="shared" si="193"/>
        <v>158.064979845087</v>
      </c>
      <c r="O1101" s="13">
        <f t="shared" si="196"/>
        <v>-0.43419038976401225</v>
      </c>
      <c r="P1101" s="13">
        <f t="shared" si="197"/>
        <v>9.422759669244988</v>
      </c>
      <c r="Q1101" s="13">
        <f t="shared" si="198"/>
        <v>2.937661707145534</v>
      </c>
      <c r="R1101" s="13">
        <f t="shared" si="201"/>
        <v>12.360421376390521</v>
      </c>
      <c r="S1101" s="13">
        <f t="shared" si="202"/>
        <v>0</v>
      </c>
    </row>
    <row r="1102" spans="9:19" ht="12.75">
      <c r="I1102" s="2">
        <f t="shared" si="200"/>
        <v>15645</v>
      </c>
      <c r="J1102" s="13">
        <f t="shared" si="199"/>
        <v>-6.9719722136262945</v>
      </c>
      <c r="K1102" s="10">
        <f>MAX(D$8,K1101+J1101*I$44/VLOOKUP(K1101,E$47:G$254,3,TRUE))</f>
        <v>200.47803746455182</v>
      </c>
      <c r="L1102" s="13">
        <f t="shared" si="194"/>
        <v>19.341317655740482</v>
      </c>
      <c r="M1102" s="10">
        <f t="shared" si="195"/>
        <v>-4.1586823442595175</v>
      </c>
      <c r="N1102" s="10">
        <f t="shared" si="193"/>
        <v>157.92713862192275</v>
      </c>
      <c r="O1102" s="13">
        <f t="shared" si="196"/>
        <v>-0.4344772121585265</v>
      </c>
      <c r="P1102" s="13">
        <f t="shared" si="197"/>
        <v>9.428304056246644</v>
      </c>
      <c r="Q1102" s="13">
        <f t="shared" si="198"/>
        <v>2.9410413858675435</v>
      </c>
      <c r="R1102" s="13">
        <f t="shared" si="201"/>
        <v>12.369345442114188</v>
      </c>
      <c r="S1102" s="13">
        <f t="shared" si="202"/>
        <v>0</v>
      </c>
    </row>
    <row r="1103" spans="9:19" ht="12.75">
      <c r="I1103" s="2">
        <f t="shared" si="200"/>
        <v>15660</v>
      </c>
      <c r="J1103" s="13">
        <f t="shared" si="199"/>
        <v>-6.978702778139816</v>
      </c>
      <c r="K1103" s="10">
        <f>MAX(D$8,K1102+J1102*I$44/VLOOKUP(K1102,E$47:G$254,3,TRUE))</f>
        <v>200.36935021416838</v>
      </c>
      <c r="L1103" s="13">
        <f t="shared" si="194"/>
        <v>19.356968855470765</v>
      </c>
      <c r="M1103" s="10">
        <f t="shared" si="195"/>
        <v>-4.143031144529235</v>
      </c>
      <c r="N1103" s="10">
        <f t="shared" si="193"/>
        <v>157.7840187321327</v>
      </c>
      <c r="O1103" s="13">
        <f t="shared" si="196"/>
        <v>-0.43474900153375984</v>
      </c>
      <c r="P1103" s="13">
        <f t="shared" si="197"/>
        <v>9.433842898566606</v>
      </c>
      <c r="Q1103" s="13">
        <f t="shared" si="198"/>
        <v>2.944423178764342</v>
      </c>
      <c r="R1103" s="13">
        <f t="shared" si="201"/>
        <v>12.378266077330949</v>
      </c>
      <c r="S1103" s="13">
        <f t="shared" si="202"/>
        <v>0</v>
      </c>
    </row>
    <row r="1104" spans="9:19" ht="12.75">
      <c r="I1104" s="2">
        <f t="shared" si="200"/>
        <v>15675</v>
      </c>
      <c r="J1104" s="13">
        <f t="shared" si="199"/>
        <v>-6.985141224731699</v>
      </c>
      <c r="K1104" s="10">
        <f>MAX(D$8,K1103+J1103*I$44/VLOOKUP(K1103,E$47:G$254,3,TRUE))</f>
        <v>200.2605580398799</v>
      </c>
      <c r="L1104" s="13">
        <f t="shared" si="194"/>
        <v>19.37232752994355</v>
      </c>
      <c r="M1104" s="10">
        <f t="shared" si="195"/>
        <v>-4.127672470056449</v>
      </c>
      <c r="N1104" s="10">
        <f t="shared" si="193"/>
        <v>157.64143747400408</v>
      </c>
      <c r="O1104" s="13">
        <f t="shared" si="196"/>
        <v>-0.4351686971539266</v>
      </c>
      <c r="P1104" s="13">
        <f t="shared" si="197"/>
        <v>9.439378068853928</v>
      </c>
      <c r="Q1104" s="13">
        <f t="shared" si="198"/>
        <v>2.9478082363579245</v>
      </c>
      <c r="R1104" s="13">
        <f t="shared" si="201"/>
        <v>12.387186305211852</v>
      </c>
      <c r="S1104" s="13">
        <f t="shared" si="202"/>
        <v>0</v>
      </c>
    </row>
    <row r="1105" spans="9:19" ht="12.75">
      <c r="I1105" s="2">
        <f t="shared" si="200"/>
        <v>15690</v>
      </c>
      <c r="J1105" s="13">
        <f t="shared" si="199"/>
        <v>-6.991294588452613</v>
      </c>
      <c r="K1105" s="10">
        <f>MAX(D$8,K1104+J1104*I$44/VLOOKUP(K1104,E$47:G$254,3,TRUE))</f>
        <v>200.1516654955619</v>
      </c>
      <c r="L1105" s="13">
        <f t="shared" si="194"/>
        <v>19.38740032509088</v>
      </c>
      <c r="M1105" s="10">
        <f t="shared" si="195"/>
        <v>-4.11259967490912</v>
      </c>
      <c r="N1105" s="10">
        <f t="shared" si="193"/>
        <v>157.49938478036196</v>
      </c>
      <c r="O1105" s="13">
        <f t="shared" si="196"/>
        <v>-0.435570177271984</v>
      </c>
      <c r="P1105" s="13">
        <f t="shared" si="197"/>
        <v>9.444909319683356</v>
      </c>
      <c r="Q1105" s="13">
        <f t="shared" si="198"/>
        <v>2.9511964169549105</v>
      </c>
      <c r="R1105" s="13">
        <f t="shared" si="201"/>
        <v>12.396105736638267</v>
      </c>
      <c r="S1105" s="13">
        <f t="shared" si="202"/>
        <v>0</v>
      </c>
    </row>
    <row r="1106" spans="9:19" ht="12.75">
      <c r="I1106" s="2">
        <f t="shared" si="200"/>
        <v>15705</v>
      </c>
      <c r="J1106" s="13">
        <f t="shared" si="199"/>
        <v>-6.997169740034934</v>
      </c>
      <c r="K1106" s="10">
        <f>MAX(D$8,K1105+J1105*I$44/VLOOKUP(K1105,E$47:G$254,3,TRUE))</f>
        <v>200.04267702541932</v>
      </c>
      <c r="L1106" s="13">
        <f t="shared" si="194"/>
        <v>19.402193733031805</v>
      </c>
      <c r="M1106" s="10">
        <f t="shared" si="195"/>
        <v>-4.097806266968195</v>
      </c>
      <c r="N1106" s="10">
        <f aca="true" t="shared" si="203" ref="N1106:N1169">N1105+M1105*I$44/VLOOKUP(N1105,A$47:C$254,3,TRUE)</f>
        <v>157.35785081274935</v>
      </c>
      <c r="O1106" s="13">
        <f t="shared" si="196"/>
        <v>-0.4359538805703096</v>
      </c>
      <c r="P1106" s="13">
        <f t="shared" si="197"/>
        <v>9.450436410722562</v>
      </c>
      <c r="Q1106" s="13">
        <f t="shared" si="198"/>
        <v>2.9545875822743093</v>
      </c>
      <c r="R1106" s="13">
        <f t="shared" si="201"/>
        <v>12.40502399299687</v>
      </c>
      <c r="S1106" s="13">
        <f t="shared" si="202"/>
        <v>0</v>
      </c>
    </row>
    <row r="1107" spans="9:19" ht="12.75">
      <c r="I1107" s="2">
        <f t="shared" si="200"/>
        <v>15720</v>
      </c>
      <c r="J1107" s="13">
        <f t="shared" si="199"/>
        <v>-7.002773389718639</v>
      </c>
      <c r="K1107" s="10">
        <f>MAX(D$8,K1106+J1106*I$44/VLOOKUP(K1106,E$47:G$254,3,TRUE))</f>
        <v>199.93359696654812</v>
      </c>
      <c r="L1107" s="13">
        <f t="shared" si="194"/>
        <v>19.41671409564294</v>
      </c>
      <c r="M1107" s="10">
        <f t="shared" si="195"/>
        <v>-4.083285904357059</v>
      </c>
      <c r="N1107" s="10">
        <f t="shared" si="203"/>
        <v>157.21682595613365</v>
      </c>
      <c r="O1107" s="13">
        <f t="shared" si="196"/>
        <v>-0.4363202354847999</v>
      </c>
      <c r="P1107" s="13">
        <f t="shared" si="197"/>
        <v>9.455959108556488</v>
      </c>
      <c r="Q1107" s="13">
        <f t="shared" si="198"/>
        <v>2.9579815973678145</v>
      </c>
      <c r="R1107" s="13">
        <f t="shared" si="201"/>
        <v>12.413940705924302</v>
      </c>
      <c r="S1107" s="13">
        <f t="shared" si="202"/>
        <v>0</v>
      </c>
    </row>
    <row r="1108" spans="9:19" ht="12.75">
      <c r="I1108" s="2">
        <f t="shared" si="200"/>
        <v>15735</v>
      </c>
      <c r="J1108" s="13">
        <f t="shared" si="199"/>
        <v>-7.008112090988089</v>
      </c>
      <c r="K1108" s="10">
        <f>MAX(D$8,K1107+J1107*I$44/VLOOKUP(K1107,E$47:G$254,3,TRUE))</f>
        <v>199.8244295514372</v>
      </c>
      <c r="L1108" s="13">
        <f t="shared" si="194"/>
        <v>19.430967608045904</v>
      </c>
      <c r="M1108" s="10">
        <f t="shared" si="195"/>
        <v>-4.069032391954096</v>
      </c>
      <c r="N1108" s="10">
        <f t="shared" si="203"/>
        <v>157.0763008137362</v>
      </c>
      <c r="O1108" s="13">
        <f t="shared" si="196"/>
        <v>-0.43666966044372657</v>
      </c>
      <c r="P1108" s="13">
        <f t="shared" si="197"/>
        <v>9.461477186515856</v>
      </c>
      <c r="Q1108" s="13">
        <f t="shared" si="198"/>
        <v>2.9613783305419594</v>
      </c>
      <c r="R1108" s="13">
        <f t="shared" si="201"/>
        <v>12.422855517057815</v>
      </c>
      <c r="S1108" s="13">
        <f t="shared" si="202"/>
        <v>0</v>
      </c>
    </row>
    <row r="1109" spans="9:19" ht="12.75">
      <c r="I1109" s="2">
        <f t="shared" si="200"/>
        <v>15750</v>
      </c>
      <c r="J1109" s="13">
        <f t="shared" si="199"/>
        <v>-7.01319224422196</v>
      </c>
      <c r="K1109" s="10">
        <f>MAX(D$8,K1108+J1108*I$44/VLOOKUP(K1108,E$47:G$254,3,TRUE))</f>
        <v>199.715178910412</v>
      </c>
      <c r="L1109" s="13">
        <f t="shared" si="194"/>
        <v>19.444960322013763</v>
      </c>
      <c r="M1109" s="10">
        <f t="shared" si="195"/>
        <v>-4.221706344652905</v>
      </c>
      <c r="N1109" s="10">
        <f t="shared" si="203"/>
        <v>156.9362662019817</v>
      </c>
      <c r="O1109" s="13">
        <f t="shared" si="196"/>
        <v>-0.4370025641007942</v>
      </c>
      <c r="P1109" s="13">
        <f t="shared" si="197"/>
        <v>9.466990424509723</v>
      </c>
      <c r="Q1109" s="13">
        <f t="shared" si="198"/>
        <v>2.964777653282081</v>
      </c>
      <c r="R1109" s="13">
        <f t="shared" si="201"/>
        <v>12.431768077791803</v>
      </c>
      <c r="S1109" s="13">
        <f t="shared" si="202"/>
        <v>0</v>
      </c>
    </row>
    <row r="1110" spans="9:19" ht="12.75">
      <c r="I1110" s="2">
        <f t="shared" si="200"/>
        <v>15765</v>
      </c>
      <c r="J1110" s="13">
        <f t="shared" si="199"/>
        <v>-7.0206272760403845</v>
      </c>
      <c r="K1110" s="10">
        <f>MAX(D$8,K1109+J1109*I$44/VLOOKUP(K1109,E$47:G$254,3,TRUE))</f>
        <v>199.60584907402148</v>
      </c>
      <c r="L1110" s="13">
        <f t="shared" si="194"/>
        <v>19.46130532508045</v>
      </c>
      <c r="M1110" s="10">
        <f t="shared" si="195"/>
        <v>-4.205361341586219</v>
      </c>
      <c r="N1110" s="10">
        <f t="shared" si="203"/>
        <v>156.7909773588445</v>
      </c>
      <c r="O1110" s="13">
        <f t="shared" si="196"/>
        <v>-0.4373193455620594</v>
      </c>
      <c r="P1110" s="13">
        <f t="shared" si="197"/>
        <v>9.472498608862011</v>
      </c>
      <c r="Q1110" s="13">
        <f t="shared" si="198"/>
        <v>2.968179440178053</v>
      </c>
      <c r="R1110" s="13">
        <f t="shared" si="201"/>
        <v>12.440678049040065</v>
      </c>
      <c r="S1110" s="13">
        <f t="shared" si="202"/>
        <v>0</v>
      </c>
    </row>
    <row r="1111" spans="9:19" ht="12.75">
      <c r="I1111" s="2">
        <f t="shared" si="200"/>
        <v>15780</v>
      </c>
      <c r="J1111" s="13">
        <f t="shared" si="199"/>
        <v>-7.027753549572619</v>
      </c>
      <c r="K1111" s="10">
        <f>MAX(D$8,K1110+J1110*I$44/VLOOKUP(K1110,E$47:G$254,3,TRUE))</f>
        <v>199.49640333166633</v>
      </c>
      <c r="L1111" s="13">
        <f t="shared" si="194"/>
        <v>19.477341957840842</v>
      </c>
      <c r="M1111" s="10">
        <f t="shared" si="195"/>
        <v>-4.189324708825826</v>
      </c>
      <c r="N1111" s="10">
        <f t="shared" si="203"/>
        <v>156.64625102441647</v>
      </c>
      <c r="O1111" s="13">
        <f t="shared" si="196"/>
        <v>-0.4377829694205957</v>
      </c>
      <c r="P1111" s="13">
        <f t="shared" si="197"/>
        <v>9.478003574791732</v>
      </c>
      <c r="Q1111" s="13">
        <f t="shared" si="198"/>
        <v>2.9715848334764914</v>
      </c>
      <c r="R1111" s="13">
        <f t="shared" si="201"/>
        <v>12.449588408268223</v>
      </c>
      <c r="S1111" s="13">
        <f t="shared" si="202"/>
        <v>0</v>
      </c>
    </row>
    <row r="1112" spans="9:19" ht="12.75">
      <c r="I1112" s="2">
        <f t="shared" si="200"/>
        <v>15795</v>
      </c>
      <c r="J1112" s="13">
        <f t="shared" si="199"/>
        <v>-7.034578486639436</v>
      </c>
      <c r="K1112" s="10">
        <f>MAX(D$8,K1111+J1111*I$44/VLOOKUP(K1111,E$47:G$254,3,TRUE))</f>
        <v>199.3868464966315</v>
      </c>
      <c r="L1112" s="13">
        <f t="shared" si="194"/>
        <v>19.493077232005305</v>
      </c>
      <c r="M1112" s="10">
        <f t="shared" si="195"/>
        <v>-4.173589434661363</v>
      </c>
      <c r="N1112" s="10">
        <f t="shared" si="203"/>
        <v>156.50207658621983</v>
      </c>
      <c r="O1112" s="13">
        <f t="shared" si="196"/>
        <v>-0.4382273401392922</v>
      </c>
      <c r="P1112" s="13">
        <f t="shared" si="197"/>
        <v>9.48350506195335</v>
      </c>
      <c r="Q1112" s="13">
        <f t="shared" si="198"/>
        <v>2.974993683412518</v>
      </c>
      <c r="R1112" s="13">
        <f t="shared" si="201"/>
        <v>12.458498745365869</v>
      </c>
      <c r="S1112" s="13">
        <f t="shared" si="202"/>
        <v>0</v>
      </c>
    </row>
    <row r="1113" spans="9:19" ht="12.75">
      <c r="I1113" s="2">
        <f t="shared" si="200"/>
        <v>15810</v>
      </c>
      <c r="J1113" s="13">
        <f t="shared" si="199"/>
        <v>-7.041109335770123</v>
      </c>
      <c r="K1113" s="10">
        <f>MAX(D$8,K1112+J1112*I$44/VLOOKUP(K1112,E$47:G$254,3,TRUE))</f>
        <v>199.277183266502</v>
      </c>
      <c r="L1113" s="13">
        <f t="shared" si="194"/>
        <v>19.508517997008735</v>
      </c>
      <c r="M1113" s="10">
        <f t="shared" si="195"/>
        <v>-4.158148669657933</v>
      </c>
      <c r="N1113" s="10">
        <f t="shared" si="203"/>
        <v>156.35844367308277</v>
      </c>
      <c r="O1113" s="13">
        <f t="shared" si="196"/>
        <v>-0.43865292051805227</v>
      </c>
      <c r="P1113" s="13">
        <f t="shared" si="197"/>
        <v>9.489002817417365</v>
      </c>
      <c r="Q1113" s="13">
        <f t="shared" si="198"/>
        <v>2.978405843821247</v>
      </c>
      <c r="R1113" s="13">
        <f t="shared" si="201"/>
        <v>12.467408661238611</v>
      </c>
      <c r="S1113" s="13">
        <f t="shared" si="202"/>
        <v>0</v>
      </c>
    </row>
    <row r="1114" spans="9:19" ht="12.75">
      <c r="I1114" s="2">
        <f t="shared" si="200"/>
        <v>15825</v>
      </c>
      <c r="J1114" s="13">
        <f t="shared" si="199"/>
        <v>-7.04735317623622</v>
      </c>
      <c r="K1114" s="10">
        <f>MAX(D$8,K1113+J1113*I$44/VLOOKUP(K1113,E$47:G$254,3,TRUE))</f>
        <v>199.16741822586422</v>
      </c>
      <c r="L1114" s="13">
        <f t="shared" si="194"/>
        <v>19.52367094377697</v>
      </c>
      <c r="M1114" s="10">
        <f t="shared" si="195"/>
        <v>-4.142995722889697</v>
      </c>
      <c r="N1114" s="10">
        <f t="shared" si="203"/>
        <v>156.21534214955489</v>
      </c>
      <c r="O1114" s="13">
        <f t="shared" si="196"/>
        <v>-0.4390601625510726</v>
      </c>
      <c r="P1114" s="13">
        <f t="shared" si="197"/>
        <v>9.49449659548702</v>
      </c>
      <c r="Q1114" s="13">
        <f t="shared" si="198"/>
        <v>2.9818211720537313</v>
      </c>
      <c r="R1114" s="13">
        <f t="shared" si="201"/>
        <v>12.47631776754075</v>
      </c>
      <c r="S1114" s="13">
        <f t="shared" si="202"/>
        <v>0</v>
      </c>
    </row>
    <row r="1115" spans="9:19" ht="12.75">
      <c r="I1115" s="2">
        <f t="shared" si="200"/>
        <v>15840</v>
      </c>
      <c r="J1115" s="13">
        <f t="shared" si="199"/>
        <v>-7.053316921991506</v>
      </c>
      <c r="K1115" s="10">
        <f>MAX(D$8,K1114+J1114*I$44/VLOOKUP(K1114,E$47:G$254,3,TRUE))</f>
        <v>199.05755584894465</v>
      </c>
      <c r="L1115" s="13">
        <f t="shared" si="194"/>
        <v>19.538542608405706</v>
      </c>
      <c r="M1115" s="10">
        <f t="shared" si="195"/>
        <v>-4.128124058260962</v>
      </c>
      <c r="N1115" s="10">
        <f t="shared" si="203"/>
        <v>156.0727621104521</v>
      </c>
      <c r="O1115" s="13">
        <f t="shared" si="196"/>
        <v>-0.4394495076783187</v>
      </c>
      <c r="P1115" s="13">
        <f t="shared" si="197"/>
        <v>9.499986157519336</v>
      </c>
      <c r="Q1115" s="13">
        <f t="shared" si="198"/>
        <v>2.985239528894863</v>
      </c>
      <c r="R1115" s="13">
        <f t="shared" si="201"/>
        <v>12.4852256864142</v>
      </c>
      <c r="S1115" s="13">
        <f t="shared" si="202"/>
        <v>0</v>
      </c>
    </row>
    <row r="1116" spans="9:19" ht="12.75">
      <c r="I1116" s="2">
        <f t="shared" si="200"/>
        <v>15855</v>
      </c>
      <c r="J1116" s="13">
        <f t="shared" si="199"/>
        <v>-7.059007325520433</v>
      </c>
      <c r="K1116" s="10">
        <f>MAX(D$8,K1115+J1115*I$44/VLOOKUP(K1115,E$47:G$254,3,TRUE))</f>
        <v>198.94760050218696</v>
      </c>
      <c r="L1116" s="13">
        <f t="shared" si="194"/>
        <v>19.55313937575397</v>
      </c>
      <c r="M1116" s="10">
        <f t="shared" si="195"/>
        <v>-4.28019395757936</v>
      </c>
      <c r="N1116" s="10">
        <f t="shared" si="203"/>
        <v>155.93069387552822</v>
      </c>
      <c r="O1116" s="13">
        <f t="shared" si="196"/>
        <v>-0.43982138703074725</v>
      </c>
      <c r="P1116" s="13">
        <f t="shared" si="197"/>
        <v>9.505471271750354</v>
      </c>
      <c r="Q1116" s="13">
        <f t="shared" si="198"/>
        <v>2.988660778483185</v>
      </c>
      <c r="R1116" s="13">
        <f t="shared" si="201"/>
        <v>12.494132050233539</v>
      </c>
      <c r="S1116" s="13">
        <f t="shared" si="202"/>
        <v>0</v>
      </c>
    </row>
    <row r="1117" spans="9:19" ht="12.75">
      <c r="I1117" s="2">
        <f t="shared" si="200"/>
        <v>15870</v>
      </c>
      <c r="J1117" s="13">
        <f t="shared" si="199"/>
        <v>-7.067038157378999</v>
      </c>
      <c r="K1117" s="10">
        <f>MAX(D$8,K1116+J1116*I$44/VLOOKUP(K1116,E$47:G$254,3,TRUE))</f>
        <v>198.83755644676918</v>
      </c>
      <c r="L1117" s="13">
        <f t="shared" si="194"/>
        <v>19.570074658736093</v>
      </c>
      <c r="M1117" s="10">
        <f t="shared" si="195"/>
        <v>-4.263258674597239</v>
      </c>
      <c r="N1117" s="10">
        <f t="shared" si="203"/>
        <v>155.78339219754977</v>
      </c>
      <c r="O1117" s="13">
        <f t="shared" si="196"/>
        <v>-0.44017622167109494</v>
      </c>
      <c r="P1117" s="13">
        <f t="shared" si="197"/>
        <v>9.510951713124525</v>
      </c>
      <c r="Q1117" s="13">
        <f t="shared" si="198"/>
        <v>2.9920847882325696</v>
      </c>
      <c r="R1117" s="13">
        <f t="shared" si="201"/>
        <v>12.503036501357094</v>
      </c>
      <c r="S1117" s="13">
        <f t="shared" si="202"/>
        <v>0</v>
      </c>
    </row>
    <row r="1118" spans="9:19" ht="12.75">
      <c r="I1118" s="2">
        <f t="shared" si="200"/>
        <v>15885</v>
      </c>
      <c r="J1118" s="13">
        <f t="shared" si="199"/>
        <v>-7.074746140182832</v>
      </c>
      <c r="K1118" s="10">
        <f>MAX(D$8,K1117+J1117*I$44/VLOOKUP(K1117,E$47:G$254,3,TRUE))</f>
        <v>198.7273871973595</v>
      </c>
      <c r="L1118" s="13">
        <f t="shared" si="194"/>
        <v>19.586688115800346</v>
      </c>
      <c r="M1118" s="10">
        <f t="shared" si="195"/>
        <v>-4.246645217532986</v>
      </c>
      <c r="N1118" s="10">
        <f t="shared" si="203"/>
        <v>155.63667334259873</v>
      </c>
      <c r="O1118" s="13">
        <f t="shared" si="196"/>
        <v>-0.440676997638775</v>
      </c>
      <c r="P1118" s="13">
        <f t="shared" si="197"/>
        <v>9.516429282237054</v>
      </c>
      <c r="Q1118" s="13">
        <f t="shared" si="198"/>
        <v>2.9955126933804594</v>
      </c>
      <c r="R1118" s="13">
        <f t="shared" si="201"/>
        <v>12.511941975617514</v>
      </c>
      <c r="S1118" s="13">
        <f t="shared" si="202"/>
        <v>0</v>
      </c>
    </row>
    <row r="1119" spans="9:19" ht="12.75">
      <c r="I1119" s="2">
        <f t="shared" si="200"/>
        <v>15900</v>
      </c>
      <c r="J1119" s="13">
        <f t="shared" si="199"/>
        <v>-7.082139023141059</v>
      </c>
      <c r="K1119" s="10">
        <f>MAX(D$8,K1118+J1118*I$44/VLOOKUP(K1118,E$47:G$254,3,TRUE))</f>
        <v>198.6170977869062</v>
      </c>
      <c r="L1119" s="13">
        <f t="shared" si="194"/>
        <v>19.602987068990927</v>
      </c>
      <c r="M1119" s="10">
        <f t="shared" si="195"/>
        <v>-4.230346264342405</v>
      </c>
      <c r="N1119" s="10">
        <f t="shared" si="203"/>
        <v>155.49052623512617</v>
      </c>
      <c r="O1119" s="13">
        <f t="shared" si="196"/>
        <v>-0.44115764181310624</v>
      </c>
      <c r="P1119" s="13">
        <f t="shared" si="197"/>
        <v>9.521903708522698</v>
      </c>
      <c r="Q1119" s="13">
        <f t="shared" si="198"/>
        <v>2.9989443373271705</v>
      </c>
      <c r="R1119" s="13">
        <f t="shared" si="201"/>
        <v>12.520848045849869</v>
      </c>
      <c r="S1119" s="13">
        <f t="shared" si="202"/>
        <v>0</v>
      </c>
    </row>
    <row r="1120" spans="9:19" ht="12.75">
      <c r="I1120" s="2">
        <f t="shared" si="200"/>
        <v>15915</v>
      </c>
      <c r="J1120" s="13">
        <f t="shared" si="199"/>
        <v>-7.089224374580583</v>
      </c>
      <c r="K1120" s="10">
        <f>MAX(D$8,K1119+J1119*I$44/VLOOKUP(K1119,E$47:G$254,3,TRUE))</f>
        <v>198.506693127554</v>
      </c>
      <c r="L1120" s="13">
        <f t="shared" si="194"/>
        <v>19.618978670902177</v>
      </c>
      <c r="M1120" s="10">
        <f t="shared" si="195"/>
        <v>-4.214354662431155</v>
      </c>
      <c r="N1120" s="10">
        <f t="shared" si="203"/>
        <v>155.3449400515692</v>
      </c>
      <c r="O1120" s="13">
        <f t="shared" si="196"/>
        <v>-0.4416186374088511</v>
      </c>
      <c r="P1120" s="13">
        <f t="shared" si="197"/>
        <v>9.527374729089779</v>
      </c>
      <c r="Q1120" s="13">
        <f t="shared" si="198"/>
        <v>3.0023795672318148</v>
      </c>
      <c r="R1120" s="13">
        <f t="shared" si="201"/>
        <v>12.529754296321594</v>
      </c>
      <c r="S1120" s="13">
        <f t="shared" si="202"/>
        <v>0</v>
      </c>
    </row>
    <row r="1121" spans="9:19" ht="12.75">
      <c r="I1121" s="2">
        <f t="shared" si="200"/>
        <v>15930</v>
      </c>
      <c r="J1121" s="13">
        <f t="shared" si="199"/>
        <v>-7.096009586155528</v>
      </c>
      <c r="K1121" s="10">
        <f>MAX(D$8,K1120+J1120*I$44/VLOOKUP(K1120,E$47:G$254,3,TRUE))</f>
        <v>198.39617801346353</v>
      </c>
      <c r="L1121" s="13">
        <f t="shared" si="194"/>
        <v>19.634669908610903</v>
      </c>
      <c r="M1121" s="10">
        <f t="shared" si="195"/>
        <v>-4.1986634247224295</v>
      </c>
      <c r="N1121" s="10">
        <f t="shared" si="203"/>
        <v>155.19990421451953</v>
      </c>
      <c r="O1121" s="13">
        <f t="shared" si="196"/>
        <v>-0.44206045636190083</v>
      </c>
      <c r="P1121" s="13">
        <f t="shared" si="197"/>
        <v>9.53284208853081</v>
      </c>
      <c r="Q1121" s="13">
        <f t="shared" si="198"/>
        <v>3.0058182339245643</v>
      </c>
      <c r="R1121" s="13">
        <f t="shared" si="201"/>
        <v>12.538660322455375</v>
      </c>
      <c r="S1121" s="13">
        <f t="shared" si="202"/>
        <v>0</v>
      </c>
    </row>
    <row r="1122" spans="9:19" ht="12.75">
      <c r="I1122" s="2">
        <f t="shared" si="200"/>
        <v>15945</v>
      </c>
      <c r="J1122" s="13">
        <f t="shared" si="199"/>
        <v>-7.10250187695903</v>
      </c>
      <c r="K1122" s="10">
        <f>MAX(D$8,K1121+J1121*I$44/VLOOKUP(K1121,E$47:G$254,3,TRUE))</f>
        <v>198.28555712356575</v>
      </c>
      <c r="L1122" s="13">
        <f t="shared" si="194"/>
        <v>19.65006760751755</v>
      </c>
      <c r="M1122" s="10">
        <f t="shared" si="195"/>
        <v>-4.183265725815783</v>
      </c>
      <c r="N1122" s="10">
        <f t="shared" si="203"/>
        <v>155.05540838702714</v>
      </c>
      <c r="O1122" s="13">
        <f t="shared" si="196"/>
        <v>-0.4424835595910963</v>
      </c>
      <c r="P1122" s="13">
        <f t="shared" si="197"/>
        <v>9.538305538737568</v>
      </c>
      <c r="Q1122" s="13">
        <f t="shared" si="198"/>
        <v>3.009260191820951</v>
      </c>
      <c r="R1122" s="13">
        <f t="shared" si="201"/>
        <v>12.547565730558519</v>
      </c>
      <c r="S1122" s="13">
        <f t="shared" si="202"/>
        <v>0</v>
      </c>
    </row>
    <row r="1123" spans="9:19" ht="12.75">
      <c r="I1123" s="2">
        <f t="shared" si="200"/>
        <v>15960</v>
      </c>
      <c r="J1123" s="13">
        <f t="shared" si="199"/>
        <v>-7.108708297539385</v>
      </c>
      <c r="K1123" s="10">
        <f>MAX(D$8,K1122+J1122*I$44/VLOOKUP(K1122,E$47:G$254,3,TRUE))</f>
        <v>198.174835024252</v>
      </c>
      <c r="L1123" s="13">
        <f t="shared" si="194"/>
        <v>19.665178435098067</v>
      </c>
      <c r="M1123" s="10">
        <f t="shared" si="195"/>
        <v>-4.334821564901933</v>
      </c>
      <c r="N1123" s="10">
        <f t="shared" si="203"/>
        <v>154.91144246703624</v>
      </c>
      <c r="O1123" s="13">
        <f t="shared" si="196"/>
        <v>-0.4428883972550466</v>
      </c>
      <c r="P1123" s="13">
        <f t="shared" si="197"/>
        <v>9.543764838720515</v>
      </c>
      <c r="Q1123" s="13">
        <f t="shared" si="198"/>
        <v>3.012705298838167</v>
      </c>
      <c r="R1123" s="13">
        <f t="shared" si="201"/>
        <v>12.556470137558682</v>
      </c>
      <c r="S1123" s="13">
        <f t="shared" si="202"/>
        <v>0</v>
      </c>
    </row>
    <row r="1124" spans="9:19" ht="12.75">
      <c r="I1124" s="2">
        <f t="shared" si="200"/>
        <v>15975</v>
      </c>
      <c r="J1124" s="13">
        <f t="shared" si="199"/>
        <v>-7.117242909604869</v>
      </c>
      <c r="K1124" s="10">
        <f>MAX(D$8,K1123+J1123*I$44/VLOOKUP(K1123,E$47:G$254,3,TRUE))</f>
        <v>198.06401617200132</v>
      </c>
      <c r="L1124" s="13">
        <f t="shared" si="194"/>
        <v>19.682616080350666</v>
      </c>
      <c r="M1124" s="10">
        <f t="shared" si="195"/>
        <v>-4.317383919649334</v>
      </c>
      <c r="N1124" s="10">
        <f t="shared" si="203"/>
        <v>154.76226079522985</v>
      </c>
      <c r="O1124" s="13">
        <f t="shared" si="196"/>
        <v>-0.4432754090026947</v>
      </c>
      <c r="P1124" s="13">
        <f t="shared" si="197"/>
        <v>9.549219754432483</v>
      </c>
      <c r="Q1124" s="13">
        <f t="shared" si="198"/>
        <v>3.0161534163133132</v>
      </c>
      <c r="R1124" s="13">
        <f t="shared" si="201"/>
        <v>12.565373170745797</v>
      </c>
      <c r="S1124" s="13">
        <f t="shared" si="202"/>
        <v>0</v>
      </c>
    </row>
    <row r="1125" spans="9:19" ht="12.75">
      <c r="I1125" s="2">
        <f t="shared" si="200"/>
        <v>15990</v>
      </c>
      <c r="J1125" s="13">
        <f t="shared" si="199"/>
        <v>-7.125442743681804</v>
      </c>
      <c r="K1125" s="10">
        <f>MAX(D$8,K1124+J1124*I$44/VLOOKUP(K1124,E$47:G$254,3,TRUE))</f>
        <v>197.95306427224415</v>
      </c>
      <c r="L1125" s="13">
        <f t="shared" si="194"/>
        <v>19.699720471425554</v>
      </c>
      <c r="M1125" s="10">
        <f t="shared" si="195"/>
        <v>-4.300279528574446</v>
      </c>
      <c r="N1125" s="10">
        <f t="shared" si="203"/>
        <v>154.61367923510792</v>
      </c>
      <c r="O1125" s="13">
        <f t="shared" si="196"/>
        <v>-0.4438075990286734</v>
      </c>
      <c r="P1125" s="13">
        <f t="shared" si="197"/>
        <v>9.554672054195468</v>
      </c>
      <c r="Q1125" s="13">
        <f t="shared" si="198"/>
        <v>3.019605673548282</v>
      </c>
      <c r="R1125" s="13">
        <f t="shared" si="201"/>
        <v>12.57427772774375</v>
      </c>
      <c r="S1125" s="13">
        <f t="shared" si="202"/>
        <v>0</v>
      </c>
    </row>
    <row r="1126" spans="9:19" ht="12.75">
      <c r="I1126" s="2">
        <f t="shared" si="200"/>
        <v>16005</v>
      </c>
      <c r="J1126" s="13">
        <f t="shared" si="199"/>
        <v>-7.133315826018347</v>
      </c>
      <c r="K1126" s="10">
        <f>MAX(D$8,K1125+J1125*I$44/VLOOKUP(K1125,E$47:G$254,3,TRUE))</f>
        <v>197.841984543891</v>
      </c>
      <c r="L1126" s="13">
        <f t="shared" si="194"/>
        <v>19.716499193668113</v>
      </c>
      <c r="M1126" s="10">
        <f t="shared" si="195"/>
        <v>-4.283500806331887</v>
      </c>
      <c r="N1126" s="10">
        <f t="shared" si="203"/>
        <v>154.46568631782114</v>
      </c>
      <c r="O1126" s="13">
        <f t="shared" si="196"/>
        <v>-0.4443189134126442</v>
      </c>
      <c r="P1126" s="13">
        <f t="shared" si="197"/>
        <v>9.56012145949257</v>
      </c>
      <c r="Q1126" s="13">
        <f t="shared" si="198"/>
        <v>3.0230619081571968</v>
      </c>
      <c r="R1126" s="13">
        <f t="shared" si="201"/>
        <v>12.583183367649767</v>
      </c>
      <c r="S1126" s="13">
        <f t="shared" si="202"/>
        <v>0</v>
      </c>
    </row>
    <row r="1127" spans="9:19" ht="12.75">
      <c r="I1127" s="2">
        <f t="shared" si="200"/>
        <v>16020</v>
      </c>
      <c r="J1127" s="13">
        <f t="shared" si="199"/>
        <v>-7.140869995561491</v>
      </c>
      <c r="K1127" s="10">
        <f>MAX(D$8,K1126+J1126*I$44/VLOOKUP(K1126,E$47:G$254,3,TRUE))</f>
        <v>197.7307820807298</v>
      </c>
      <c r="L1127" s="13">
        <f t="shared" si="194"/>
        <v>19.732959656891854</v>
      </c>
      <c r="M1127" s="10">
        <f t="shared" si="195"/>
        <v>-4.267040343108146</v>
      </c>
      <c r="N1127" s="10">
        <f t="shared" si="203"/>
        <v>154.31827083556772</v>
      </c>
      <c r="O1127" s="13">
        <f t="shared" si="196"/>
        <v>-0.4448098526447666</v>
      </c>
      <c r="P1127" s="13">
        <f t="shared" si="197"/>
        <v>9.565567699683006</v>
      </c>
      <c r="Q1127" s="13">
        <f t="shared" si="198"/>
        <v>3.026521961647356</v>
      </c>
      <c r="R1127" s="13">
        <f t="shared" si="201"/>
        <v>12.592089661330363</v>
      </c>
      <c r="S1127" s="13">
        <f t="shared" si="202"/>
        <v>0</v>
      </c>
    </row>
    <row r="1128" spans="9:19" ht="12.75">
      <c r="I1128" s="2">
        <f t="shared" si="200"/>
        <v>16035</v>
      </c>
      <c r="J1128" s="13">
        <f t="shared" si="199"/>
        <v>-7.1481129083151895</v>
      </c>
      <c r="K1128" s="10">
        <f>MAX(D$8,K1127+J1127*I$44/VLOOKUP(K1127,E$47:G$254,3,TRUE))</f>
        <v>197.61946185434587</v>
      </c>
      <c r="L1128" s="13">
        <f t="shared" si="194"/>
        <v>19.749109099451516</v>
      </c>
      <c r="M1128" s="10">
        <f t="shared" si="195"/>
        <v>-4.250890900548484</v>
      </c>
      <c r="N1128" s="10">
        <f t="shared" si="203"/>
        <v>154.17142183555254</v>
      </c>
      <c r="O1128" s="13">
        <f t="shared" si="196"/>
        <v>-0.44528090553569655</v>
      </c>
      <c r="P1128" s="13">
        <f t="shared" si="197"/>
        <v>9.571010511807945</v>
      </c>
      <c r="Q1128" s="13">
        <f t="shared" si="198"/>
        <v>3.0299856793283815</v>
      </c>
      <c r="R1128" s="13">
        <f t="shared" si="201"/>
        <v>12.600996191136327</v>
      </c>
      <c r="S1128" s="13">
        <f t="shared" si="202"/>
        <v>0</v>
      </c>
    </row>
    <row r="1129" spans="9:19" ht="12.75">
      <c r="I1129" s="2">
        <f t="shared" si="200"/>
        <v>16050</v>
      </c>
      <c r="J1129" s="13">
        <f t="shared" si="199"/>
        <v>-7.155052041597168</v>
      </c>
      <c r="K1129" s="10">
        <f>MAX(D$8,K1128+J1128*I$44/VLOOKUP(K1128,E$47:G$254,3,TRUE))</f>
        <v>197.5080287169738</v>
      </c>
      <c r="L1129" s="13">
        <f t="shared" si="194"/>
        <v>19.764954592221535</v>
      </c>
      <c r="M1129" s="10">
        <f t="shared" si="195"/>
        <v>-4.235045407778465</v>
      </c>
      <c r="N1129" s="10">
        <f t="shared" si="203"/>
        <v>154.0251286140864</v>
      </c>
      <c r="O1129" s="13">
        <f t="shared" si="196"/>
        <v>-0.445732549488298</v>
      </c>
      <c r="P1129" s="13">
        <f t="shared" si="197"/>
        <v>9.576449640400886</v>
      </c>
      <c r="Q1129" s="13">
        <f t="shared" si="198"/>
        <v>3.033452910223481</v>
      </c>
      <c r="R1129" s="13">
        <f t="shared" si="201"/>
        <v>12.609902550624367</v>
      </c>
      <c r="S1129" s="13">
        <f t="shared" si="202"/>
        <v>0</v>
      </c>
    </row>
    <row r="1130" spans="9:19" ht="12.75">
      <c r="I1130" s="2">
        <f t="shared" si="200"/>
        <v>16065</v>
      </c>
      <c r="J1130" s="13">
        <f t="shared" si="199"/>
        <v>-7.161694698196836</v>
      </c>
      <c r="K1130" s="10">
        <f>MAX(D$8,K1129+J1129*I$44/VLOOKUP(K1129,E$47:G$254,3,TRUE))</f>
        <v>197.396487404283</v>
      </c>
      <c r="L1130" s="13">
        <f t="shared" si="194"/>
        <v>19.78050304248211</v>
      </c>
      <c r="M1130" s="10">
        <f t="shared" si="195"/>
        <v>-4.386163624184558</v>
      </c>
      <c r="N1130" s="10">
        <f t="shared" si="203"/>
        <v>153.87938071082235</v>
      </c>
      <c r="O1130" s="13">
        <f t="shared" si="196"/>
        <v>-0.4461652507632152</v>
      </c>
      <c r="P1130" s="13">
        <f t="shared" si="197"/>
        <v>9.581884837302498</v>
      </c>
      <c r="Q1130" s="13">
        <f t="shared" si="198"/>
        <v>3.036923506982775</v>
      </c>
      <c r="R1130" s="13">
        <f t="shared" si="201"/>
        <v>12.618808344285274</v>
      </c>
      <c r="S1130" s="13">
        <f t="shared" si="202"/>
        <v>0</v>
      </c>
    </row>
    <row r="1131" spans="9:19" ht="12.75">
      <c r="I1131" s="2">
        <f t="shared" si="200"/>
        <v>16080</v>
      </c>
      <c r="J1131" s="13">
        <f t="shared" si="199"/>
        <v>-7.170655186218594</v>
      </c>
      <c r="K1131" s="10">
        <f>MAX(D$8,K1130+J1130*I$44/VLOOKUP(K1130,E$47:G$254,3,TRUE))</f>
        <v>197.28484253809845</v>
      </c>
      <c r="L1131" s="13">
        <f t="shared" si="194"/>
        <v>19.798368373497045</v>
      </c>
      <c r="M1131" s="10">
        <f t="shared" si="195"/>
        <v>-4.368298293169623</v>
      </c>
      <c r="N1131" s="10">
        <f t="shared" si="203"/>
        <v>153.72843211640495</v>
      </c>
      <c r="O1131" s="13">
        <f t="shared" si="196"/>
        <v>-0.44657946473819266</v>
      </c>
      <c r="P1131" s="13">
        <f t="shared" si="197"/>
        <v>9.587315861479807</v>
      </c>
      <c r="Q1131" s="13">
        <f t="shared" si="198"/>
        <v>3.040397325798643</v>
      </c>
      <c r="R1131" s="13">
        <f t="shared" si="201"/>
        <v>12.62771318727845</v>
      </c>
      <c r="S1131" s="13">
        <f t="shared" si="202"/>
        <v>0</v>
      </c>
    </row>
    <row r="1132" spans="9:19" ht="12.75">
      <c r="I1132" s="2">
        <f t="shared" si="200"/>
        <v>16095</v>
      </c>
      <c r="J1132" s="13">
        <f t="shared" si="199"/>
        <v>-7.179270800372459</v>
      </c>
      <c r="K1132" s="10">
        <f>MAX(D$8,K1131+J1131*I$44/VLOOKUP(K1131,E$47:G$254,3,TRUE))</f>
        <v>197.17305798535529</v>
      </c>
      <c r="L1132" s="13">
        <f t="shared" si="194"/>
        <v>19.815890742271538</v>
      </c>
      <c r="M1132" s="10">
        <f t="shared" si="195"/>
        <v>-4.35077592439513</v>
      </c>
      <c r="N1132" s="10">
        <f t="shared" si="203"/>
        <v>153.5780983523579</v>
      </c>
      <c r="O1132" s="13">
        <f t="shared" si="196"/>
        <v>-0.44713821097263917</v>
      </c>
      <c r="P1132" s="13">
        <f t="shared" si="197"/>
        <v>9.592744450951304</v>
      </c>
      <c r="Q1132" s="13">
        <f t="shared" si="198"/>
        <v>3.0438754909477748</v>
      </c>
      <c r="R1132" s="13">
        <f t="shared" si="201"/>
        <v>12.63661994189908</v>
      </c>
      <c r="S1132" s="13">
        <f t="shared" si="202"/>
        <v>0</v>
      </c>
    </row>
    <row r="1133" spans="9:19" ht="12.75">
      <c r="I1133" s="2">
        <f t="shared" si="200"/>
        <v>16110</v>
      </c>
      <c r="J1133" s="13">
        <f t="shared" si="199"/>
        <v>-7.1875498012526435</v>
      </c>
      <c r="K1133" s="10">
        <f>MAX(D$8,K1132+J1132*I$44/VLOOKUP(K1132,E$47:G$254,3,TRUE))</f>
        <v>197.0611391223504</v>
      </c>
      <c r="L1133" s="13">
        <f t="shared" si="194"/>
        <v>19.83307795755399</v>
      </c>
      <c r="M1133" s="10">
        <f t="shared" si="195"/>
        <v>-4.333588709112679</v>
      </c>
      <c r="N1133" s="10">
        <f t="shared" si="203"/>
        <v>153.42836761573162</v>
      </c>
      <c r="O1133" s="13">
        <f t="shared" si="196"/>
        <v>-0.4476754520195527</v>
      </c>
      <c r="P1133" s="13">
        <f t="shared" si="197"/>
        <v>9.598170321154115</v>
      </c>
      <c r="Q1133" s="13">
        <f t="shared" si="198"/>
        <v>3.0473578351472317</v>
      </c>
      <c r="R1133" s="13">
        <f t="shared" si="201"/>
        <v>12.645528156301346</v>
      </c>
      <c r="S1133" s="13">
        <f t="shared" si="202"/>
        <v>0</v>
      </c>
    </row>
    <row r="1134" spans="9:19" ht="12.75">
      <c r="I1134" s="2">
        <f t="shared" si="200"/>
        <v>16125</v>
      </c>
      <c r="J1134" s="13">
        <f t="shared" si="199"/>
        <v>-7.1955002567268505</v>
      </c>
      <c r="K1134" s="10">
        <f>MAX(D$8,K1133+J1133*I$44/VLOOKUP(K1133,E$47:G$254,3,TRUE))</f>
        <v>196.94909119660488</v>
      </c>
      <c r="L1134" s="13">
        <f t="shared" si="194"/>
        <v>19.849937647405664</v>
      </c>
      <c r="M1134" s="10">
        <f t="shared" si="195"/>
        <v>-4.316729019261004</v>
      </c>
      <c r="N1134" s="10">
        <f t="shared" si="203"/>
        <v>153.27922837231242</v>
      </c>
      <c r="O1134" s="13">
        <f t="shared" si="196"/>
        <v>-0.4481917029820579</v>
      </c>
      <c r="P1134" s="13">
        <f t="shared" si="197"/>
        <v>9.603593195557892</v>
      </c>
      <c r="Q1134" s="13">
        <f t="shared" si="198"/>
        <v>3.0508441951209213</v>
      </c>
      <c r="R1134" s="13">
        <f t="shared" si="201"/>
        <v>12.654437390678813</v>
      </c>
      <c r="S1134" s="13">
        <f t="shared" si="202"/>
        <v>0</v>
      </c>
    </row>
    <row r="1135" spans="9:19" ht="12.75">
      <c r="I1135" s="2">
        <f t="shared" si="200"/>
        <v>16140</v>
      </c>
      <c r="J1135" s="13">
        <f t="shared" si="199"/>
        <v>-7.203130046419778</v>
      </c>
      <c r="K1135" s="10">
        <f>MAX(D$8,K1134+J1134*I$44/VLOOKUP(K1134,E$47:G$254,3,TRUE))</f>
        <v>196.83691932986844</v>
      </c>
      <c r="L1135" s="13">
        <f aca="true" t="shared" si="204" ref="L1135:L1198">(K1135-N1135)/D$12</f>
        <v>19.866477263392838</v>
      </c>
      <c r="M1135" s="10">
        <f t="shared" si="195"/>
        <v>-4.30018940327383</v>
      </c>
      <c r="N1135" s="10">
        <f t="shared" si="203"/>
        <v>153.1306693504042</v>
      </c>
      <c r="O1135" s="13">
        <f t="shared" si="196"/>
        <v>-0.44868746694578476</v>
      </c>
      <c r="P1135" s="13">
        <f t="shared" si="197"/>
        <v>9.609012805466945</v>
      </c>
      <c r="Q1135" s="13">
        <f t="shared" si="198"/>
        <v>3.0543344115061153</v>
      </c>
      <c r="R1135" s="13">
        <f t="shared" si="201"/>
        <v>12.66334721697306</v>
      </c>
      <c r="S1135" s="13">
        <f t="shared" si="202"/>
        <v>0</v>
      </c>
    </row>
    <row r="1136" spans="9:19" ht="12.75">
      <c r="I1136" s="2">
        <f t="shared" si="200"/>
        <v>16155</v>
      </c>
      <c r="J1136" s="13">
        <f t="shared" si="199"/>
        <v>-7.2104468660925</v>
      </c>
      <c r="K1136" s="10">
        <f>MAX(D$8,K1135+J1135*I$44/VLOOKUP(K1135,E$47:G$254,3,TRUE))</f>
        <v>196.724628521054</v>
      </c>
      <c r="L1136" s="13">
        <f t="shared" si="204"/>
        <v>19.882704084681624</v>
      </c>
      <c r="M1136" s="10">
        <f t="shared" si="195"/>
        <v>-4.450629248651708</v>
      </c>
      <c r="N1136" s="10">
        <f t="shared" si="203"/>
        <v>152.98267953475442</v>
      </c>
      <c r="O1136" s="13">
        <f t="shared" si="196"/>
        <v>-0.4491632352577426</v>
      </c>
      <c r="P1136" s="13">
        <f t="shared" si="197"/>
        <v>9.614428889826986</v>
      </c>
      <c r="Q1136" s="13">
        <f t="shared" si="198"/>
        <v>3.0578283287621386</v>
      </c>
      <c r="R1136" s="13">
        <f t="shared" si="201"/>
        <v>12.672257218589124</v>
      </c>
      <c r="S1136" s="13">
        <f t="shared" si="202"/>
        <v>0</v>
      </c>
    </row>
    <row r="1137" spans="9:19" ht="12.75">
      <c r="I1137" s="2">
        <f t="shared" si="200"/>
        <v>16170</v>
      </c>
      <c r="J1137" s="13">
        <f t="shared" si="199"/>
        <v>-7.220065407702167</v>
      </c>
      <c r="K1137" s="10">
        <f>MAX(D$8,K1136+J1136*I$44/VLOOKUP(K1136,E$47:G$254,3,TRUE))</f>
        <v>196.612223649104</v>
      </c>
      <c r="L1137" s="13">
        <f t="shared" si="204"/>
        <v>19.901232397819758</v>
      </c>
      <c r="M1137" s="10">
        <f aca="true" t="shared" si="205" ref="M1137:M1200">L1137-VLOOKUP(N1137,A$47:C$254,2,TRUE)</f>
        <v>-4.432100935513574</v>
      </c>
      <c r="N1137" s="10">
        <f t="shared" si="203"/>
        <v>152.82951237390054</v>
      </c>
      <c r="O1137" s="13">
        <f aca="true" t="shared" si="206" ref="O1137:O1200">(K1137-K1136)/(I1137-I1136)*60</f>
        <v>-0.4496194877999642</v>
      </c>
      <c r="P1137" s="13">
        <f t="shared" si="197"/>
        <v>9.619841195036404</v>
      </c>
      <c r="Q1137" s="13">
        <f t="shared" si="198"/>
        <v>3.0613257950811867</v>
      </c>
      <c r="R1137" s="13">
        <f t="shared" si="201"/>
        <v>12.68116699011759</v>
      </c>
      <c r="S1137" s="13">
        <f t="shared" si="202"/>
        <v>0</v>
      </c>
    </row>
    <row r="1138" spans="9:19" ht="12.75">
      <c r="I1138" s="2">
        <f t="shared" si="200"/>
        <v>16185</v>
      </c>
      <c r="J1138" s="13">
        <f t="shared" si="199"/>
        <v>-7.22932336104045</v>
      </c>
      <c r="K1138" s="10">
        <f>MAX(D$8,K1137+J1137*I$44/VLOOKUP(K1137,E$47:G$254,3,TRUE))</f>
        <v>196.49966883208708</v>
      </c>
      <c r="L1138" s="13">
        <f t="shared" si="204"/>
        <v>19.91940271469351</v>
      </c>
      <c r="M1138" s="10">
        <f t="shared" si="205"/>
        <v>-4.413930618639821</v>
      </c>
      <c r="N1138" s="10">
        <f t="shared" si="203"/>
        <v>152.67698285976135</v>
      </c>
      <c r="O1138" s="13">
        <f t="shared" si="206"/>
        <v>-0.4502192680677126</v>
      </c>
      <c r="P1138" s="13">
        <f t="shared" si="197"/>
        <v>9.625251426727104</v>
      </c>
      <c r="Q1138" s="13">
        <f t="shared" si="198"/>
        <v>3.0648279269259566</v>
      </c>
      <c r="R1138" s="13">
        <f t="shared" si="201"/>
        <v>12.690079353653061</v>
      </c>
      <c r="S1138" s="13">
        <f t="shared" si="202"/>
        <v>0</v>
      </c>
    </row>
    <row r="1139" spans="9:19" ht="12.75">
      <c r="I1139" s="2">
        <f t="shared" si="200"/>
        <v>16200</v>
      </c>
      <c r="J1139" s="13">
        <f t="shared" si="199"/>
        <v>-7.238229352296319</v>
      </c>
      <c r="K1139" s="10">
        <f>MAX(D$8,K1138+J1138*I$44/VLOOKUP(K1138,E$47:G$254,3,TRUE))</f>
        <v>196.38696969127457</v>
      </c>
      <c r="L1139" s="13">
        <f t="shared" si="204"/>
        <v>19.937223190581363</v>
      </c>
      <c r="M1139" s="10">
        <f t="shared" si="205"/>
        <v>-4.396110142751969</v>
      </c>
      <c r="N1139" s="10">
        <f t="shared" si="203"/>
        <v>152.52507867199557</v>
      </c>
      <c r="O1139" s="13">
        <f t="shared" si="206"/>
        <v>-0.45079656325003725</v>
      </c>
      <c r="P1139" s="13">
        <f t="shared" si="197"/>
        <v>9.630659288893892</v>
      </c>
      <c r="Q1139" s="13">
        <f t="shared" si="198"/>
        <v>3.0683345493911536</v>
      </c>
      <c r="R1139" s="13">
        <f t="shared" si="201"/>
        <v>12.698993838285045</v>
      </c>
      <c r="S1139" s="13">
        <f t="shared" si="202"/>
        <v>0</v>
      </c>
    </row>
    <row r="1140" spans="9:19" ht="12.75">
      <c r="I1140" s="2">
        <f t="shared" si="200"/>
        <v>16215</v>
      </c>
      <c r="J1140" s="13">
        <f t="shared" si="199"/>
        <v>-7.246791806453075</v>
      </c>
      <c r="K1140" s="10">
        <f>MAX(D$8,K1139+J1139*I$44/VLOOKUP(K1139,E$47:G$254,3,TRUE))</f>
        <v>196.27413171346274</v>
      </c>
      <c r="L1140" s="13">
        <f t="shared" si="204"/>
        <v>19.954701792063293</v>
      </c>
      <c r="M1140" s="10">
        <f t="shared" si="205"/>
        <v>-4.378631541270039</v>
      </c>
      <c r="N1140" s="10">
        <f t="shared" si="203"/>
        <v>152.37378777092349</v>
      </c>
      <c r="O1140" s="13">
        <f t="shared" si="206"/>
        <v>-0.4513519112473432</v>
      </c>
      <c r="P1140" s="13">
        <f aca="true" t="shared" si="207" ref="P1140:P1203">$D$16*($D$19*$D$21*$D$17+$D$20*$D$22*$D$18)*($D$7^4-$K1140^4)</f>
        <v>9.636064493854557</v>
      </c>
      <c r="Q1140" s="13">
        <f aca="true" t="shared" si="208" ref="Q1140:Q1203">($D$7-$K1140)*(1/$D$13+1/$D$14)</f>
        <v>3.071845491755662</v>
      </c>
      <c r="R1140" s="13">
        <f t="shared" si="201"/>
        <v>12.707909985610218</v>
      </c>
      <c r="S1140" s="13">
        <f t="shared" si="202"/>
        <v>0</v>
      </c>
    </row>
    <row r="1141" spans="9:19" ht="12.75">
      <c r="I1141" s="2">
        <f t="shared" si="200"/>
        <v>16230</v>
      </c>
      <c r="J1141" s="13">
        <f t="shared" si="199"/>
        <v>-7.255018951968218</v>
      </c>
      <c r="K1141" s="10">
        <f>MAX(D$8,K1140+J1140*I$44/VLOOKUP(K1140,E$47:G$254,3,TRUE))</f>
        <v>196.16116025410935</v>
      </c>
      <c r="L1141" s="13">
        <f t="shared" si="204"/>
        <v>19.971846301398323</v>
      </c>
      <c r="M1141" s="10">
        <f t="shared" si="205"/>
        <v>-4.36148703193501</v>
      </c>
      <c r="N1141" s="10">
        <f t="shared" si="203"/>
        <v>152.22309839103303</v>
      </c>
      <c r="O1141" s="13">
        <f t="shared" si="206"/>
        <v>-0.45188583741355615</v>
      </c>
      <c r="P1141" s="13">
        <f t="shared" si="207"/>
        <v>9.641466762045154</v>
      </c>
      <c r="Q1141" s="13">
        <f t="shared" si="208"/>
        <v>3.075360587384951</v>
      </c>
      <c r="R1141" s="13">
        <f t="shared" si="201"/>
        <v>12.716827349430105</v>
      </c>
      <c r="S1141" s="13">
        <f t="shared" si="202"/>
        <v>0</v>
      </c>
    </row>
    <row r="1142" spans="9:19" ht="12.75">
      <c r="I1142" s="2">
        <f t="shared" si="200"/>
        <v>16245</v>
      </c>
      <c r="J1142" s="13">
        <f t="shared" si="199"/>
        <v>-7.262918825344606</v>
      </c>
      <c r="K1142" s="10">
        <f>MAX(D$8,K1141+J1141*I$44/VLOOKUP(K1141,E$47:G$254,3,TRUE))</f>
        <v>196.04806054039733</v>
      </c>
      <c r="L1142" s="13">
        <f t="shared" si="204"/>
        <v>19.988664320800403</v>
      </c>
      <c r="M1142" s="10">
        <f t="shared" si="205"/>
        <v>-4.344669012532929</v>
      </c>
      <c r="N1142" s="10">
        <f t="shared" si="203"/>
        <v>152.07299903463644</v>
      </c>
      <c r="O1142" s="13">
        <f t="shared" si="206"/>
        <v>-0.4523988548480702</v>
      </c>
      <c r="P1142" s="13">
        <f t="shared" si="207"/>
        <v>9.64686582182005</v>
      </c>
      <c r="Q1142" s="13">
        <f t="shared" si="208"/>
        <v>3.0788796736357478</v>
      </c>
      <c r="R1142" s="13">
        <f t="shared" si="201"/>
        <v>12.725745495455797</v>
      </c>
      <c r="S1142" s="13">
        <f t="shared" si="202"/>
        <v>0</v>
      </c>
    </row>
    <row r="1143" spans="9:19" ht="12.75">
      <c r="I1143" s="2">
        <f t="shared" si="200"/>
        <v>16260</v>
      </c>
      <c r="J1143" s="13">
        <f t="shared" si="199"/>
        <v>-7.270499275595554</v>
      </c>
      <c r="K1143" s="10">
        <f>MAX(D$8,K1142+J1142*I$44/VLOOKUP(K1142,E$47:G$254,3,TRUE))</f>
        <v>195.93483767422725</v>
      </c>
      <c r="L1143" s="13">
        <f t="shared" si="204"/>
        <v>20.005163276615136</v>
      </c>
      <c r="M1143" s="10">
        <f t="shared" si="205"/>
        <v>-4.494836723384864</v>
      </c>
      <c r="N1143" s="10">
        <f t="shared" si="203"/>
        <v>151.92347846567395</v>
      </c>
      <c r="O1143" s="13">
        <f t="shared" si="206"/>
        <v>-0.45289146468030594</v>
      </c>
      <c r="P1143" s="13">
        <f t="shared" si="207"/>
        <v>9.652261409256653</v>
      </c>
      <c r="Q1143" s="13">
        <f t="shared" si="208"/>
        <v>3.0824025917629276</v>
      </c>
      <c r="R1143" s="13">
        <f t="shared" si="201"/>
        <v>12.734664001019581</v>
      </c>
      <c r="S1143" s="13">
        <f t="shared" si="202"/>
        <v>0</v>
      </c>
    </row>
    <row r="1144" spans="9:19" ht="12.75">
      <c r="I1144" s="2">
        <f t="shared" si="200"/>
        <v>16275</v>
      </c>
      <c r="J1144" s="13">
        <f t="shared" si="199"/>
        <v>-7.280375144388149</v>
      </c>
      <c r="K1144" s="10">
        <f>MAX(D$8,K1143+J1143*I$44/VLOOKUP(K1143,E$47:G$254,3,TRUE))</f>
        <v>195.82149663514008</v>
      </c>
      <c r="L1144" s="13">
        <f t="shared" si="204"/>
        <v>20.02395759918143</v>
      </c>
      <c r="M1144" s="10">
        <f t="shared" si="205"/>
        <v>-4.476042400818571</v>
      </c>
      <c r="N1144" s="10">
        <f t="shared" si="203"/>
        <v>151.76878991694093</v>
      </c>
      <c r="O1144" s="13">
        <f t="shared" si="206"/>
        <v>-0.4533641563486981</v>
      </c>
      <c r="P1144" s="13">
        <f t="shared" si="207"/>
        <v>9.657653267964708</v>
      </c>
      <c r="Q1144" s="13">
        <f t="shared" si="208"/>
        <v>3.0859291868285728</v>
      </c>
      <c r="R1144" s="13">
        <f t="shared" si="201"/>
        <v>12.74358245479328</v>
      </c>
      <c r="S1144" s="13">
        <f t="shared" si="202"/>
        <v>0</v>
      </c>
    </row>
    <row r="1145" spans="9:19" ht="12.75">
      <c r="I1145" s="2">
        <f t="shared" si="200"/>
        <v>16290</v>
      </c>
      <c r="J1145" s="13">
        <f t="shared" si="199"/>
        <v>-7.289884291261089</v>
      </c>
      <c r="K1145" s="10">
        <f>MAX(D$8,K1144+J1144*I$44/VLOOKUP(K1144,E$47:G$254,3,TRUE))</f>
        <v>195.70800163946913</v>
      </c>
      <c r="L1145" s="13">
        <f t="shared" si="204"/>
        <v>20.042387940866565</v>
      </c>
      <c r="M1145" s="10">
        <f t="shared" si="205"/>
        <v>-4.457612059133435</v>
      </c>
      <c r="N1145" s="10">
        <f t="shared" si="203"/>
        <v>151.6147481695627</v>
      </c>
      <c r="O1145" s="13">
        <f t="shared" si="206"/>
        <v>-0.4539799826837907</v>
      </c>
      <c r="P1145" s="13">
        <f t="shared" si="207"/>
        <v>9.663043077367593</v>
      </c>
      <c r="Q1145" s="13">
        <f t="shared" si="208"/>
        <v>3.0894605722378836</v>
      </c>
      <c r="R1145" s="13">
        <f t="shared" si="201"/>
        <v>12.752503649605476</v>
      </c>
      <c r="S1145" s="13">
        <f t="shared" si="202"/>
        <v>0</v>
      </c>
    </row>
    <row r="1146" spans="9:19" ht="12.75">
      <c r="I1146" s="2">
        <f t="shared" si="200"/>
        <v>16305</v>
      </c>
      <c r="J1146" s="13">
        <f t="shared" si="199"/>
        <v>-7.299035484516477</v>
      </c>
      <c r="K1146" s="10">
        <f>MAX(D$8,K1145+J1145*I$44/VLOOKUP(K1145,E$47:G$254,3,TRUE))</f>
        <v>195.59435840410424</v>
      </c>
      <c r="L1146" s="13">
        <f t="shared" si="204"/>
        <v>20.060462594029655</v>
      </c>
      <c r="M1146" s="10">
        <f t="shared" si="205"/>
        <v>-4.439537405970345</v>
      </c>
      <c r="N1146" s="10">
        <f t="shared" si="203"/>
        <v>151.461340697239</v>
      </c>
      <c r="O1146" s="13">
        <f t="shared" si="206"/>
        <v>-0.45457294145955984</v>
      </c>
      <c r="P1146" s="13">
        <f t="shared" si="207"/>
        <v>9.668430539402772</v>
      </c>
      <c r="Q1146" s="13">
        <f t="shared" si="208"/>
        <v>3.0929965701104067</v>
      </c>
      <c r="R1146" s="13">
        <f t="shared" si="201"/>
        <v>12.761427109513178</v>
      </c>
      <c r="S1146" s="13">
        <f t="shared" si="202"/>
        <v>0</v>
      </c>
    </row>
    <row r="1147" spans="9:19" ht="12.75">
      <c r="I1147" s="2">
        <f t="shared" si="200"/>
        <v>16320</v>
      </c>
      <c r="J1147" s="13">
        <f aca="true" t="shared" si="209" ref="J1147:J1210">(D$7-K1147)*(1/D$13+1/D$14)+D$16*(D$19*D$21*D$17+D$20*D$22*D$18)*(D$7^4-K1147^4)-(K1147-N1147)/D$12</f>
        <v>-7.307837287970404</v>
      </c>
      <c r="K1147" s="10">
        <f>MAX(D$8,K1146+J1146*I$44/VLOOKUP(K1146,E$47:G$254,3,TRUE))</f>
        <v>195.4805725092447</v>
      </c>
      <c r="L1147" s="13">
        <f t="shared" si="204"/>
        <v>20.078189659179923</v>
      </c>
      <c r="M1147" s="10">
        <f t="shared" si="205"/>
        <v>-4.421810340820077</v>
      </c>
      <c r="N1147" s="10">
        <f t="shared" si="203"/>
        <v>151.30855525904886</v>
      </c>
      <c r="O1147" s="13">
        <f t="shared" si="206"/>
        <v>-0.45514357943818595</v>
      </c>
      <c r="P1147" s="13">
        <f t="shared" si="207"/>
        <v>9.67381536439072</v>
      </c>
      <c r="Q1147" s="13">
        <f t="shared" si="208"/>
        <v>3.0965370068188003</v>
      </c>
      <c r="R1147" s="13">
        <f t="shared" si="201"/>
        <v>12.770352371209519</v>
      </c>
      <c r="S1147" s="13">
        <f t="shared" si="202"/>
        <v>0</v>
      </c>
    </row>
    <row r="1148" spans="9:19" ht="12.75">
      <c r="I1148" s="2">
        <f aca="true" t="shared" si="210" ref="I1148:I1211">I1147+I$44</f>
        <v>16335</v>
      </c>
      <c r="J1148" s="13">
        <f t="shared" si="209"/>
        <v>-7.316298065708457</v>
      </c>
      <c r="K1148" s="10">
        <f>MAX(D$8,K1147+J1147*I$44/VLOOKUP(K1147,E$47:G$254,3,TRUE))</f>
        <v>195.36664940158704</v>
      </c>
      <c r="L1148" s="13">
        <f t="shared" si="204"/>
        <v>20.09557704942683</v>
      </c>
      <c r="M1148" s="10">
        <f t="shared" si="205"/>
        <v>-4.404422950573171</v>
      </c>
      <c r="N1148" s="10">
        <f t="shared" si="203"/>
        <v>151.156379892848</v>
      </c>
      <c r="O1148" s="13">
        <f t="shared" si="206"/>
        <v>-0.45569243063062004</v>
      </c>
      <c r="P1148" s="13">
        <f t="shared" si="207"/>
        <v>9.679197270828725</v>
      </c>
      <c r="Q1148" s="13">
        <f t="shared" si="208"/>
        <v>3.1000817128896476</v>
      </c>
      <c r="R1148" s="13">
        <f aca="true" t="shared" si="211" ref="R1148:R1211">(D$7-K1148)*(1/D$13+1/D$14)+D$16*(D$19*D$21*D$17+D$20*D$22*D$18)*(D$7^4-K1148^4)</f>
        <v>12.779278983718372</v>
      </c>
      <c r="S1148" s="13">
        <f aca="true" t="shared" si="212" ref="S1148:S1211">IF(K1148=D$8,-J1148,0)</f>
        <v>0</v>
      </c>
    </row>
    <row r="1149" spans="9:19" ht="12.75">
      <c r="I1149" s="2">
        <f t="shared" si="210"/>
        <v>16350</v>
      </c>
      <c r="J1149" s="13">
        <f t="shared" si="209"/>
        <v>-7.324425986730713</v>
      </c>
      <c r="K1149" s="10">
        <f>MAX(D$8,K1148+J1148*I$44/VLOOKUP(K1148,E$47:G$254,3,TRUE))</f>
        <v>195.25259439743866</v>
      </c>
      <c r="L1149" s="13">
        <f t="shared" si="204"/>
        <v>20.112632494826812</v>
      </c>
      <c r="M1149" s="10">
        <f t="shared" si="205"/>
        <v>-4.387367505173188</v>
      </c>
      <c r="N1149" s="10">
        <f t="shared" si="203"/>
        <v>151.00480290881967</v>
      </c>
      <c r="O1149" s="13">
        <f t="shared" si="206"/>
        <v>-0.45622001659353373</v>
      </c>
      <c r="P1149" s="13">
        <f t="shared" si="207"/>
        <v>9.684575985189522</v>
      </c>
      <c r="Q1149" s="13">
        <f t="shared" si="208"/>
        <v>3.1036305229065775</v>
      </c>
      <c r="R1149" s="13">
        <f t="shared" si="211"/>
        <v>12.7882065080961</v>
      </c>
      <c r="S1149" s="13">
        <f t="shared" si="212"/>
        <v>0</v>
      </c>
    </row>
    <row r="1150" spans="9:19" ht="12.75">
      <c r="I1150" s="2">
        <f t="shared" si="210"/>
        <v>16365</v>
      </c>
      <c r="J1150" s="13">
        <f t="shared" si="209"/>
        <v>-7.332229029488975</v>
      </c>
      <c r="K1150" s="10">
        <f>MAX(D$8,K1149+J1149*I$44/VLOOKUP(K1149,E$47:G$254,3,TRUE))</f>
        <v>195.138412685759</v>
      </c>
      <c r="L1150" s="13">
        <f t="shared" si="204"/>
        <v>20.129363546629197</v>
      </c>
      <c r="M1150" s="10">
        <f t="shared" si="205"/>
        <v>-4.537303120037471</v>
      </c>
      <c r="N1150" s="10">
        <f t="shared" si="203"/>
        <v>150.85381288317475</v>
      </c>
      <c r="O1150" s="13">
        <f t="shared" si="206"/>
        <v>-0.45672684671865227</v>
      </c>
      <c r="P1150" s="13">
        <f t="shared" si="207"/>
        <v>9.689951241724584</v>
      </c>
      <c r="Q1150" s="13">
        <f t="shared" si="208"/>
        <v>3.1071832754156374</v>
      </c>
      <c r="R1150" s="13">
        <f t="shared" si="211"/>
        <v>12.797134517140222</v>
      </c>
      <c r="S1150" s="13">
        <f t="shared" si="212"/>
        <v>0</v>
      </c>
    </row>
    <row r="1151" spans="9:19" ht="12.75">
      <c r="I1151" s="2">
        <f t="shared" si="210"/>
        <v>16380</v>
      </c>
      <c r="J1151" s="13">
        <f t="shared" si="209"/>
        <v>-7.342322162100645</v>
      </c>
      <c r="K1151" s="10">
        <f>MAX(D$8,K1150+J1150*I$44/VLOOKUP(K1150,E$47:G$254,3,TRUE))</f>
        <v>195.0241093311301</v>
      </c>
      <c r="L1151" s="13">
        <f t="shared" si="204"/>
        <v>20.148384757205584</v>
      </c>
      <c r="M1151" s="10">
        <f t="shared" si="205"/>
        <v>-4.518281909461084</v>
      </c>
      <c r="N1151" s="10">
        <f t="shared" si="203"/>
        <v>150.6976628652778</v>
      </c>
      <c r="O1151" s="13">
        <f t="shared" si="206"/>
        <v>-0.4572134185156074</v>
      </c>
      <c r="P1151" s="13">
        <f t="shared" si="207"/>
        <v>9.695322782272074</v>
      </c>
      <c r="Q1151" s="13">
        <f t="shared" si="208"/>
        <v>3.110739812832865</v>
      </c>
      <c r="R1151" s="13">
        <f t="shared" si="211"/>
        <v>12.806062595104938</v>
      </c>
      <c r="S1151" s="13">
        <f t="shared" si="212"/>
        <v>0</v>
      </c>
    </row>
    <row r="1152" spans="9:19" ht="12.75">
      <c r="I1152" s="2">
        <f t="shared" si="210"/>
        <v>16395</v>
      </c>
      <c r="J1152" s="13">
        <f t="shared" si="209"/>
        <v>-7.352043391139707</v>
      </c>
      <c r="K1152" s="10">
        <f>MAX(D$8,K1151+J1151*I$44/VLOOKUP(K1151,E$47:G$254,3,TRUE))</f>
        <v>194.9096486329551</v>
      </c>
      <c r="L1152" s="13">
        <f t="shared" si="204"/>
        <v>20.167036898150933</v>
      </c>
      <c r="M1152" s="10">
        <f t="shared" si="205"/>
        <v>-4.499629768515735</v>
      </c>
      <c r="N1152" s="10">
        <f t="shared" si="203"/>
        <v>150.54216745702306</v>
      </c>
      <c r="O1152" s="13">
        <f t="shared" si="206"/>
        <v>-0.4578427926999211</v>
      </c>
      <c r="P1152" s="13">
        <f t="shared" si="207"/>
        <v>9.700692261032474</v>
      </c>
      <c r="Q1152" s="13">
        <f t="shared" si="208"/>
        <v>3.114301245978751</v>
      </c>
      <c r="R1152" s="13">
        <f t="shared" si="211"/>
        <v>12.814993507011225</v>
      </c>
      <c r="S1152" s="13">
        <f t="shared" si="212"/>
        <v>0</v>
      </c>
    </row>
    <row r="1153" spans="9:19" ht="12.75">
      <c r="I1153" s="2">
        <f t="shared" si="210"/>
        <v>16410</v>
      </c>
      <c r="J1153" s="13">
        <f t="shared" si="209"/>
        <v>-7.361401604832258</v>
      </c>
      <c r="K1153" s="10">
        <f>MAX(D$8,K1152+J1152*I$44/VLOOKUP(K1152,E$47:G$254,3,TRUE))</f>
        <v>194.79503638890154</v>
      </c>
      <c r="L1153" s="13">
        <f t="shared" si="204"/>
        <v>20.18532837814508</v>
      </c>
      <c r="M1153" s="10">
        <f t="shared" si="205"/>
        <v>-4.481338288521588</v>
      </c>
      <c r="N1153" s="10">
        <f t="shared" si="203"/>
        <v>150.38731395698235</v>
      </c>
      <c r="O1153" s="13">
        <f t="shared" si="206"/>
        <v>-0.45844897621429936</v>
      </c>
      <c r="P1153" s="13">
        <f t="shared" si="207"/>
        <v>9.70605937885337</v>
      </c>
      <c r="Q1153" s="13">
        <f t="shared" si="208"/>
        <v>3.117867394459452</v>
      </c>
      <c r="R1153" s="13">
        <f t="shared" si="211"/>
        <v>12.823926773312822</v>
      </c>
      <c r="S1153" s="13">
        <f t="shared" si="212"/>
        <v>0</v>
      </c>
    </row>
    <row r="1154" spans="9:19" ht="12.75">
      <c r="I1154" s="2">
        <f t="shared" si="210"/>
        <v>16425</v>
      </c>
      <c r="J1154" s="13">
        <f t="shared" si="209"/>
        <v>-7.370405484154233</v>
      </c>
      <c r="K1154" s="10">
        <f>MAX(D$8,K1153+J1153*I$44/VLOOKUP(K1153,E$47:G$254,3,TRUE))</f>
        <v>194.68027825807684</v>
      </c>
      <c r="L1154" s="13">
        <f t="shared" si="204"/>
        <v>20.203267411348584</v>
      </c>
      <c r="M1154" s="10">
        <f t="shared" si="205"/>
        <v>-4.463399255318084</v>
      </c>
      <c r="N1154" s="10">
        <f t="shared" si="203"/>
        <v>150.23308995310995</v>
      </c>
      <c r="O1154" s="13">
        <f t="shared" si="206"/>
        <v>-0.45903252329878796</v>
      </c>
      <c r="P1154" s="13">
        <f t="shared" si="207"/>
        <v>9.711423845001942</v>
      </c>
      <c r="Q1154" s="13">
        <f t="shared" si="208"/>
        <v>3.121438082192408</v>
      </c>
      <c r="R1154" s="13">
        <f t="shared" si="211"/>
        <v>12.832861927194351</v>
      </c>
      <c r="S1154" s="13">
        <f t="shared" si="212"/>
        <v>0</v>
      </c>
    </row>
    <row r="1155" spans="9:19" ht="12.75">
      <c r="I1155" s="2">
        <f t="shared" si="210"/>
        <v>16440</v>
      </c>
      <c r="J1155" s="13">
        <f t="shared" si="209"/>
        <v>-7.379063507650461</v>
      </c>
      <c r="K1155" s="10">
        <f>MAX(D$8,K1154+J1154*I$44/VLOOKUP(K1154,E$47:G$254,3,TRUE))</f>
        <v>194.56537976425923</v>
      </c>
      <c r="L1155" s="13">
        <f t="shared" si="204"/>
        <v>20.220862021914144</v>
      </c>
      <c r="M1155" s="10">
        <f t="shared" si="205"/>
        <v>-4.445804644752524</v>
      </c>
      <c r="N1155" s="10">
        <f t="shared" si="203"/>
        <v>150.0794833160481</v>
      </c>
      <c r="O1155" s="13">
        <f t="shared" si="206"/>
        <v>-0.45959397527042256</v>
      </c>
      <c r="P1155" s="13">
        <f t="shared" si="207"/>
        <v>9.71678537695787</v>
      </c>
      <c r="Q1155" s="13">
        <f t="shared" si="208"/>
        <v>3.125013137305813</v>
      </c>
      <c r="R1155" s="13">
        <f t="shared" si="211"/>
        <v>12.841798514263683</v>
      </c>
      <c r="S1155" s="13">
        <f t="shared" si="212"/>
        <v>0</v>
      </c>
    </row>
    <row r="1156" spans="9:19" ht="12.75">
      <c r="I1156" s="2">
        <f t="shared" si="210"/>
        <v>16455</v>
      </c>
      <c r="J1156" s="13">
        <f t="shared" si="209"/>
        <v>-7.3873839561419175</v>
      </c>
      <c r="K1156" s="10">
        <f>MAX(D$8,K1155+J1155*I$44/VLOOKUP(K1155,E$47:G$254,3,TRUE))</f>
        <v>194.4503462990535</v>
      </c>
      <c r="L1156" s="13">
        <f t="shared" si="204"/>
        <v>20.238120048393373</v>
      </c>
      <c r="M1156" s="10">
        <f t="shared" si="205"/>
        <v>-4.595213284939959</v>
      </c>
      <c r="N1156" s="10">
        <f t="shared" si="203"/>
        <v>149.92648219258808</v>
      </c>
      <c r="O1156" s="13">
        <f t="shared" si="206"/>
        <v>-0.4601338608229071</v>
      </c>
      <c r="P1156" s="13">
        <f t="shared" si="207"/>
        <v>9.722143700211031</v>
      </c>
      <c r="Q1156" s="13">
        <f t="shared" si="208"/>
        <v>3.128592392040425</v>
      </c>
      <c r="R1156" s="13">
        <f t="shared" si="211"/>
        <v>12.850736092251456</v>
      </c>
      <c r="S1156" s="13">
        <f t="shared" si="212"/>
        <v>0</v>
      </c>
    </row>
    <row r="1157" spans="9:19" ht="12.75">
      <c r="I1157" s="2">
        <f t="shared" si="210"/>
        <v>16470</v>
      </c>
      <c r="J1157" s="13">
        <f t="shared" si="209"/>
        <v>-7.397982093105686</v>
      </c>
      <c r="K1157" s="10">
        <f>MAX(D$8,K1156+J1156*I$44/VLOOKUP(K1156,E$47:G$254,3,TRUE))</f>
        <v>194.33518312497336</v>
      </c>
      <c r="L1157" s="13">
        <f t="shared" si="204"/>
        <v>20.257656323823273</v>
      </c>
      <c r="M1157" s="10">
        <f t="shared" si="205"/>
        <v>-4.575677009510059</v>
      </c>
      <c r="N1157" s="10">
        <f t="shared" si="203"/>
        <v>149.76833921256215</v>
      </c>
      <c r="O1157" s="13">
        <f t="shared" si="206"/>
        <v>-0.4606526963206079</v>
      </c>
      <c r="P1157" s="13">
        <f t="shared" si="207"/>
        <v>9.727498548063929</v>
      </c>
      <c r="Q1157" s="13">
        <f t="shared" si="208"/>
        <v>3.1321756826536573</v>
      </c>
      <c r="R1157" s="13">
        <f t="shared" si="211"/>
        <v>12.859674230717587</v>
      </c>
      <c r="S1157" s="13">
        <f t="shared" si="212"/>
        <v>0</v>
      </c>
    </row>
    <row r="1158" spans="9:19" ht="12.75">
      <c r="I1158" s="2">
        <f t="shared" si="210"/>
        <v>16485</v>
      </c>
      <c r="J1158" s="13">
        <f t="shared" si="209"/>
        <v>-7.4081962337819185</v>
      </c>
      <c r="K1158" s="10">
        <f>MAX(D$8,K1157+J1157*I$44/VLOOKUP(K1157,E$47:G$254,3,TRUE))</f>
        <v>194.2198547347491</v>
      </c>
      <c r="L1158" s="13">
        <f t="shared" si="204"/>
        <v>20.276811893980817</v>
      </c>
      <c r="M1158" s="10">
        <f t="shared" si="205"/>
        <v>-4.556521439352515</v>
      </c>
      <c r="N1158" s="10">
        <f t="shared" si="203"/>
        <v>149.6108685679913</v>
      </c>
      <c r="O1158" s="13">
        <f t="shared" si="206"/>
        <v>-0.46131356089699693</v>
      </c>
      <c r="P1158" s="13">
        <f t="shared" si="207"/>
        <v>9.732851546248252</v>
      </c>
      <c r="Q1158" s="13">
        <f t="shared" si="208"/>
        <v>3.1357641139506462</v>
      </c>
      <c r="R1158" s="13">
        <f t="shared" si="211"/>
        <v>12.868615660198898</v>
      </c>
      <c r="S1158" s="13">
        <f t="shared" si="212"/>
        <v>0</v>
      </c>
    </row>
    <row r="1159" spans="9:19" ht="12.75">
      <c r="I1159" s="2">
        <f t="shared" si="210"/>
        <v>16500</v>
      </c>
      <c r="J1159" s="13">
        <f t="shared" si="209"/>
        <v>-7.418035547575869</v>
      </c>
      <c r="K1159" s="10">
        <f>MAX(D$8,K1158+J1158*I$44/VLOOKUP(K1158,E$47:G$254,3,TRUE))</f>
        <v>194.10436711456364</v>
      </c>
      <c r="L1159" s="13">
        <f t="shared" si="204"/>
        <v>20.29559543525163</v>
      </c>
      <c r="M1159" s="10">
        <f t="shared" si="205"/>
        <v>-4.537737898081701</v>
      </c>
      <c r="N1159" s="10">
        <f t="shared" si="203"/>
        <v>149.45405715701006</v>
      </c>
      <c r="O1159" s="13">
        <f t="shared" si="206"/>
        <v>-0.46195048074184797</v>
      </c>
      <c r="P1159" s="13">
        <f t="shared" si="207"/>
        <v>9.73820238800385</v>
      </c>
      <c r="Q1159" s="13">
        <f t="shared" si="208"/>
        <v>3.139357499671911</v>
      </c>
      <c r="R1159" s="13">
        <f t="shared" si="211"/>
        <v>12.877559887675762</v>
      </c>
      <c r="S1159" s="13">
        <f t="shared" si="212"/>
        <v>0</v>
      </c>
    </row>
    <row r="1160" spans="9:19" ht="12.75">
      <c r="I1160" s="2">
        <f t="shared" si="210"/>
        <v>16515</v>
      </c>
      <c r="J1160" s="13">
        <f t="shared" si="209"/>
        <v>-7.427508990128388</v>
      </c>
      <c r="K1160" s="10">
        <f>MAX(D$8,K1159+J1159*I$44/VLOOKUP(K1159,E$47:G$254,3,TRUE))</f>
        <v>193.98872610765645</v>
      </c>
      <c r="L1160" s="13">
        <f t="shared" si="204"/>
        <v>20.314015423321877</v>
      </c>
      <c r="M1160" s="10">
        <f t="shared" si="205"/>
        <v>-4.5193179100114556</v>
      </c>
      <c r="N1160" s="10">
        <f t="shared" si="203"/>
        <v>149.2978921763483</v>
      </c>
      <c r="O1160" s="13">
        <f t="shared" si="206"/>
        <v>-0.4625640276287868</v>
      </c>
      <c r="P1160" s="13">
        <f t="shared" si="207"/>
        <v>9.743550775187847</v>
      </c>
      <c r="Q1160" s="13">
        <f t="shared" si="208"/>
        <v>3.142955658005641</v>
      </c>
      <c r="R1160" s="13">
        <f t="shared" si="211"/>
        <v>12.886506433193489</v>
      </c>
      <c r="S1160" s="13">
        <f t="shared" si="212"/>
        <v>0</v>
      </c>
    </row>
    <row r="1161" spans="9:19" ht="12.75">
      <c r="I1161" s="2">
        <f t="shared" si="210"/>
        <v>16530</v>
      </c>
      <c r="J1161" s="13">
        <f t="shared" si="209"/>
        <v>-7.436625308285652</v>
      </c>
      <c r="K1161" s="10">
        <f>MAX(D$8,K1160+J1160*I$44/VLOOKUP(K1160,E$47:G$254,3,TRUE))</f>
        <v>193.87293741765598</v>
      </c>
      <c r="L1161" s="13">
        <f t="shared" si="204"/>
        <v>20.332080137832545</v>
      </c>
      <c r="M1161" s="10">
        <f t="shared" si="205"/>
        <v>-4.501253195500787</v>
      </c>
      <c r="N1161" s="10">
        <f t="shared" si="203"/>
        <v>149.14236111442438</v>
      </c>
      <c r="O1161" s="13">
        <f t="shared" si="206"/>
        <v>-0.4631547600018848</v>
      </c>
      <c r="P1161" s="13">
        <f t="shared" si="207"/>
        <v>9.748896418062884</v>
      </c>
      <c r="Q1161" s="13">
        <f t="shared" si="208"/>
        <v>3.1465584114840093</v>
      </c>
      <c r="R1161" s="13">
        <f t="shared" si="211"/>
        <v>12.895454829546892</v>
      </c>
      <c r="S1161" s="13">
        <f t="shared" si="212"/>
        <v>0</v>
      </c>
    </row>
    <row r="1162" spans="9:19" ht="12.75">
      <c r="I1162" s="2">
        <f t="shared" si="210"/>
        <v>16545</v>
      </c>
      <c r="J1162" s="13">
        <f t="shared" si="209"/>
        <v>-7.4453930449536365</v>
      </c>
      <c r="K1162" s="10">
        <f>MAX(D$8,K1161+J1161*I$44/VLOOKUP(K1161,E$47:G$254,3,TRUE))</f>
        <v>193.75700661183467</v>
      </c>
      <c r="L1162" s="13">
        <f t="shared" si="204"/>
        <v>20.34979766692575</v>
      </c>
      <c r="M1162" s="10">
        <f t="shared" si="205"/>
        <v>-4.650202333074251</v>
      </c>
      <c r="N1162" s="10">
        <f t="shared" si="203"/>
        <v>148.98745174459802</v>
      </c>
      <c r="O1162" s="13">
        <f t="shared" si="206"/>
        <v>-0.4637232232852284</v>
      </c>
      <c r="P1162" s="13">
        <f t="shared" si="207"/>
        <v>9.75423903509022</v>
      </c>
      <c r="Q1162" s="13">
        <f t="shared" si="208"/>
        <v>3.150165586881892</v>
      </c>
      <c r="R1162" s="13">
        <f t="shared" si="211"/>
        <v>12.904404621972112</v>
      </c>
      <c r="S1162" s="13">
        <f t="shared" si="212"/>
        <v>0</v>
      </c>
    </row>
    <row r="1163" spans="9:19" ht="12.75">
      <c r="I1163" s="2">
        <f t="shared" si="210"/>
        <v>16560</v>
      </c>
      <c r="J1163" s="13">
        <f t="shared" si="209"/>
        <v>-7.4564277196217805</v>
      </c>
      <c r="K1163" s="10">
        <f>MAX(D$8,K1162+J1162*I$44/VLOOKUP(K1162,E$47:G$254,3,TRUE))</f>
        <v>193.6409391242881</v>
      </c>
      <c r="L1163" s="13">
        <f t="shared" si="204"/>
        <v>20.369783087467447</v>
      </c>
      <c r="M1163" s="10">
        <f t="shared" si="205"/>
        <v>-4.630216912532553</v>
      </c>
      <c r="N1163" s="10">
        <f t="shared" si="203"/>
        <v>148.82741633185972</v>
      </c>
      <c r="O1163" s="13">
        <f t="shared" si="206"/>
        <v>-0.4642699501862353</v>
      </c>
      <c r="P1163" s="13">
        <f t="shared" si="207"/>
        <v>9.759578352727717</v>
      </c>
      <c r="Q1163" s="13">
        <f t="shared" si="208"/>
        <v>3.1537770151179494</v>
      </c>
      <c r="R1163" s="13">
        <f t="shared" si="211"/>
        <v>12.913355367845666</v>
      </c>
      <c r="S1163" s="13">
        <f t="shared" si="212"/>
        <v>0</v>
      </c>
    </row>
    <row r="1164" spans="9:19" ht="12.75">
      <c r="I1164" s="2">
        <f t="shared" si="210"/>
        <v>16575</v>
      </c>
      <c r="J1164" s="13">
        <f t="shared" si="209"/>
        <v>-7.467067917776681</v>
      </c>
      <c r="K1164" s="10">
        <f>MAX(D$8,K1163+J1163*I$44/VLOOKUP(K1163,E$47:G$254,3,TRUE))</f>
        <v>193.5246996153376</v>
      </c>
      <c r="L1164" s="13">
        <f t="shared" si="204"/>
        <v>20.38937768343531</v>
      </c>
      <c r="M1164" s="10">
        <f t="shared" si="205"/>
        <v>-4.61062231656469</v>
      </c>
      <c r="N1164" s="10">
        <f t="shared" si="203"/>
        <v>148.6680687117799</v>
      </c>
      <c r="O1164" s="13">
        <f t="shared" si="206"/>
        <v>-0.46495803580205575</v>
      </c>
      <c r="P1164" s="13">
        <f t="shared" si="207"/>
        <v>9.764915969875887</v>
      </c>
      <c r="Q1164" s="13">
        <f t="shared" si="208"/>
        <v>3.157393795782741</v>
      </c>
      <c r="R1164" s="13">
        <f t="shared" si="211"/>
        <v>12.922309765658628</v>
      </c>
      <c r="S1164" s="13">
        <f t="shared" si="212"/>
        <v>0</v>
      </c>
    </row>
    <row r="1165" spans="9:19" ht="12.75">
      <c r="I1165" s="2">
        <f t="shared" si="210"/>
        <v>16590</v>
      </c>
      <c r="J1165" s="13">
        <f t="shared" si="209"/>
        <v>-7.477323052466675</v>
      </c>
      <c r="K1165" s="10">
        <f>MAX(D$8,K1164+J1164*I$44/VLOOKUP(K1164,E$47:G$254,3,TRUE))</f>
        <v>193.40829423454397</v>
      </c>
      <c r="L1165" s="13">
        <f t="shared" si="204"/>
        <v>20.408590363774458</v>
      </c>
      <c r="M1165" s="10">
        <f t="shared" si="205"/>
        <v>-4.591409636225542</v>
      </c>
      <c r="N1165" s="10">
        <f t="shared" si="203"/>
        <v>148.50939543424016</v>
      </c>
      <c r="O1165" s="13">
        <f t="shared" si="206"/>
        <v>-0.4656215231744909</v>
      </c>
      <c r="P1165" s="13">
        <f t="shared" si="207"/>
        <v>9.770251573774486</v>
      </c>
      <c r="Q1165" s="13">
        <f t="shared" si="208"/>
        <v>3.161015737533298</v>
      </c>
      <c r="R1165" s="13">
        <f t="shared" si="211"/>
        <v>12.931267311307783</v>
      </c>
      <c r="S1165" s="13">
        <f t="shared" si="212"/>
        <v>0</v>
      </c>
    </row>
    <row r="1166" spans="9:19" ht="12.75">
      <c r="I1166" s="2">
        <f t="shared" si="210"/>
        <v>16605</v>
      </c>
      <c r="J1166" s="13">
        <f t="shared" si="209"/>
        <v>-7.487202317334297</v>
      </c>
      <c r="K1166" s="10">
        <f>MAX(D$8,K1165+J1165*I$44/VLOOKUP(K1165,E$47:G$254,3,TRUE))</f>
        <v>193.29172898472657</v>
      </c>
      <c r="L1166" s="13">
        <f t="shared" si="204"/>
        <v>20.427429831366197</v>
      </c>
      <c r="M1166" s="10">
        <f t="shared" si="205"/>
        <v>-4.572570168633803</v>
      </c>
      <c r="N1166" s="10">
        <f t="shared" si="203"/>
        <v>148.35138335572094</v>
      </c>
      <c r="O1166" s="13">
        <f t="shared" si="206"/>
        <v>-0.4662609992695934</v>
      </c>
      <c r="P1166" s="13">
        <f t="shared" si="207"/>
        <v>9.775584860439402</v>
      </c>
      <c r="Q1166" s="13">
        <f t="shared" si="208"/>
        <v>3.1646426535924985</v>
      </c>
      <c r="R1166" s="13">
        <f t="shared" si="211"/>
        <v>12.9402275140319</v>
      </c>
      <c r="S1166" s="13">
        <f t="shared" si="212"/>
        <v>0</v>
      </c>
    </row>
    <row r="1167" spans="9:19" ht="12.75">
      <c r="I1167" s="2">
        <f t="shared" si="210"/>
        <v>16620</v>
      </c>
      <c r="J1167" s="13">
        <f t="shared" si="209"/>
        <v>-7.496714691716356</v>
      </c>
      <c r="K1167" s="10">
        <f>MAX(D$8,K1166+J1166*I$44/VLOOKUP(K1166,E$47:G$254,3,TRUE))</f>
        <v>193.1750097253834</v>
      </c>
      <c r="L1167" s="13">
        <f t="shared" si="204"/>
        <v>20.445904587806115</v>
      </c>
      <c r="M1167" s="10">
        <f t="shared" si="205"/>
        <v>-4.554095412193885</v>
      </c>
      <c r="N1167" s="10">
        <f t="shared" si="203"/>
        <v>148.19401963220994</v>
      </c>
      <c r="O1167" s="13">
        <f t="shared" si="206"/>
        <v>-0.46687703737268293</v>
      </c>
      <c r="P1167" s="13">
        <f t="shared" si="207"/>
        <v>9.780915534447109</v>
      </c>
      <c r="Q1167" s="13">
        <f t="shared" si="208"/>
        <v>3.1682743616426494</v>
      </c>
      <c r="R1167" s="13">
        <f t="shared" si="211"/>
        <v>12.94918989608976</v>
      </c>
      <c r="S1167" s="13">
        <f t="shared" si="212"/>
        <v>0</v>
      </c>
    </row>
    <row r="1168" spans="9:19" ht="12.75">
      <c r="I1168" s="2">
        <f t="shared" si="210"/>
        <v>16635</v>
      </c>
      <c r="J1168" s="13">
        <f t="shared" si="209"/>
        <v>-7.505868945625837</v>
      </c>
      <c r="K1168" s="10">
        <f>MAX(D$8,K1167+J1167*I$44/VLOOKUP(K1167,E$47:G$254,3,TRUE))</f>
        <v>193.0581421760321</v>
      </c>
      <c r="L1168" s="13">
        <f t="shared" si="204"/>
        <v>20.46402293807148</v>
      </c>
      <c r="M1168" s="10">
        <f t="shared" si="205"/>
        <v>-4.53597706192852</v>
      </c>
      <c r="N1168" s="10">
        <f t="shared" si="203"/>
        <v>148.03729171227485</v>
      </c>
      <c r="O1168" s="13">
        <f t="shared" si="206"/>
        <v>-0.46747019740519136</v>
      </c>
      <c r="P1168" s="13">
        <f t="shared" si="207"/>
        <v>9.78624330872411</v>
      </c>
      <c r="Q1168" s="13">
        <f t="shared" si="208"/>
        <v>3.171910683721533</v>
      </c>
      <c r="R1168" s="13">
        <f t="shared" si="211"/>
        <v>12.958153992445643</v>
      </c>
      <c r="S1168" s="13">
        <f t="shared" si="212"/>
        <v>0</v>
      </c>
    </row>
    <row r="1169" spans="9:19" ht="12.75">
      <c r="I1169" s="2">
        <f t="shared" si="210"/>
        <v>16650</v>
      </c>
      <c r="J1169" s="13">
        <f t="shared" si="209"/>
        <v>-7.514673644617989</v>
      </c>
      <c r="K1169" s="10">
        <f>MAX(D$8,K1168+J1168*I$44/VLOOKUP(K1168,E$47:G$254,3,TRUE))</f>
        <v>192.94113191947312</v>
      </c>
      <c r="L1169" s="13">
        <f t="shared" si="204"/>
        <v>20.48179299508012</v>
      </c>
      <c r="M1169" s="10">
        <f t="shared" si="205"/>
        <v>-4.818207004919881</v>
      </c>
      <c r="N1169" s="10">
        <f t="shared" si="203"/>
        <v>147.88118733029685</v>
      </c>
      <c r="O1169" s="13">
        <f t="shared" si="206"/>
        <v>-0.46804102623593735</v>
      </c>
      <c r="P1169" s="13">
        <f t="shared" si="207"/>
        <v>9.791567904341257</v>
      </c>
      <c r="Q1169" s="13">
        <f t="shared" si="208"/>
        <v>3.175551446120874</v>
      </c>
      <c r="R1169" s="13">
        <f t="shared" si="211"/>
        <v>12.96711935046213</v>
      </c>
      <c r="S1169" s="13">
        <f t="shared" si="212"/>
        <v>0</v>
      </c>
    </row>
    <row r="1170" spans="9:19" ht="12.75">
      <c r="I1170" s="2">
        <f t="shared" si="210"/>
        <v>16665</v>
      </c>
      <c r="J1170" s="13">
        <f t="shared" si="209"/>
        <v>-7.52783007095128</v>
      </c>
      <c r="K1170" s="10">
        <f>MAX(D$8,K1169+J1169*I$44/VLOOKUP(K1169,E$47:G$254,3,TRUE))</f>
        <v>192.82398440497698</v>
      </c>
      <c r="L1170" s="13">
        <f t="shared" si="204"/>
        <v>20.50391560055135</v>
      </c>
      <c r="M1170" s="10">
        <f t="shared" si="205"/>
        <v>-4.796084399448652</v>
      </c>
      <c r="N1170" s="10">
        <f aca="true" t="shared" si="213" ref="N1170:N1233">N1169+M1169*I$44/VLOOKUP(N1169,A$47:C$254,3,TRUE)</f>
        <v>147.71537008376401</v>
      </c>
      <c r="O1170" s="13">
        <f t="shared" si="206"/>
        <v>-0.46859005798455655</v>
      </c>
      <c r="P1170" s="13">
        <f t="shared" si="207"/>
        <v>9.796889050312902</v>
      </c>
      <c r="Q1170" s="13">
        <f t="shared" si="208"/>
        <v>3.1791964792871656</v>
      </c>
      <c r="R1170" s="13">
        <f t="shared" si="211"/>
        <v>12.976085529600068</v>
      </c>
      <c r="S1170" s="13">
        <f t="shared" si="212"/>
        <v>0</v>
      </c>
    </row>
    <row r="1171" spans="9:19" ht="12.75">
      <c r="I1171" s="2">
        <f t="shared" si="210"/>
        <v>16680</v>
      </c>
      <c r="J1171" s="13">
        <f t="shared" si="209"/>
        <v>-7.540541223221275</v>
      </c>
      <c r="K1171" s="10">
        <f>MAX(D$8,K1170+J1170*I$44/VLOOKUP(K1170,E$47:G$254,3,TRUE))</f>
        <v>192.70663179273242</v>
      </c>
      <c r="L1171" s="13">
        <f t="shared" si="204"/>
        <v>20.52559891464597</v>
      </c>
      <c r="M1171" s="10">
        <f t="shared" si="205"/>
        <v>-4.774401085354032</v>
      </c>
      <c r="N1171" s="10">
        <f t="shared" si="213"/>
        <v>147.5503141805113</v>
      </c>
      <c r="O1171" s="13">
        <f t="shared" si="206"/>
        <v>-0.4694104489782375</v>
      </c>
      <c r="P1171" s="13">
        <f t="shared" si="207"/>
        <v>9.80220979737536</v>
      </c>
      <c r="Q1171" s="13">
        <f t="shared" si="208"/>
        <v>3.1828478940493325</v>
      </c>
      <c r="R1171" s="13">
        <f t="shared" si="211"/>
        <v>12.985057691424693</v>
      </c>
      <c r="S1171" s="13">
        <f t="shared" si="212"/>
        <v>0</v>
      </c>
    </row>
    <row r="1172" spans="9:19" ht="12.75">
      <c r="I1172" s="2">
        <f t="shared" si="210"/>
        <v>16695</v>
      </c>
      <c r="J1172" s="13">
        <f t="shared" si="209"/>
        <v>-7.5528176974555645</v>
      </c>
      <c r="K1172" s="10">
        <f>MAX(D$8,K1171+J1171*I$44/VLOOKUP(K1171,E$47:G$254,3,TRUE))</f>
        <v>192.5890810241919</v>
      </c>
      <c r="L1172" s="13">
        <f t="shared" si="204"/>
        <v>20.546852964428666</v>
      </c>
      <c r="M1172" s="10">
        <f t="shared" si="205"/>
        <v>-4.7531470355713346</v>
      </c>
      <c r="N1172" s="10">
        <f t="shared" si="213"/>
        <v>147.38600450244883</v>
      </c>
      <c r="O1172" s="13">
        <f t="shared" si="206"/>
        <v>-0.4702030741621001</v>
      </c>
      <c r="P1172" s="13">
        <f t="shared" si="207"/>
        <v>9.807529792548324</v>
      </c>
      <c r="Q1172" s="13">
        <f t="shared" si="208"/>
        <v>3.1865054744247776</v>
      </c>
      <c r="R1172" s="13">
        <f t="shared" si="211"/>
        <v>12.994035266973102</v>
      </c>
      <c r="S1172" s="13">
        <f t="shared" si="212"/>
        <v>0</v>
      </c>
    </row>
    <row r="1173" spans="9:19" ht="12.75">
      <c r="I1173" s="2">
        <f t="shared" si="210"/>
        <v>16710</v>
      </c>
      <c r="J1173" s="13">
        <f t="shared" si="209"/>
        <v>-7.564669842820258</v>
      </c>
      <c r="K1173" s="10">
        <f>MAX(D$8,K1172+J1172*I$44/VLOOKUP(K1172,E$47:G$254,3,TRUE))</f>
        <v>192.47133887562458</v>
      </c>
      <c r="L1173" s="13">
        <f t="shared" si="204"/>
        <v>20.567687545026917</v>
      </c>
      <c r="M1173" s="10">
        <f t="shared" si="205"/>
        <v>-4.7323124549730835</v>
      </c>
      <c r="N1173" s="10">
        <f t="shared" si="213"/>
        <v>147.22242627656536</v>
      </c>
      <c r="O1173" s="13">
        <f t="shared" si="206"/>
        <v>-0.47096859426926585</v>
      </c>
      <c r="P1173" s="13">
        <f t="shared" si="207"/>
        <v>9.812848692636093</v>
      </c>
      <c r="Q1173" s="13">
        <f t="shared" si="208"/>
        <v>3.1901690095705653</v>
      </c>
      <c r="R1173" s="13">
        <f t="shared" si="211"/>
        <v>13.003017702206659</v>
      </c>
      <c r="S1173" s="13">
        <f t="shared" si="212"/>
        <v>0</v>
      </c>
    </row>
    <row r="1174" spans="9:19" ht="12.75">
      <c r="I1174" s="2">
        <f t="shared" si="210"/>
        <v>16725</v>
      </c>
      <c r="J1174" s="13">
        <f t="shared" si="209"/>
        <v>-7.576107767356163</v>
      </c>
      <c r="K1174" s="10">
        <f>MAX(D$8,K1173+J1173*I$44/VLOOKUP(K1173,E$47:G$254,3,TRUE))</f>
        <v>192.35341196196478</v>
      </c>
      <c r="L1174" s="13">
        <f t="shared" si="204"/>
        <v>20.588112225008434</v>
      </c>
      <c r="M1174" s="10">
        <f t="shared" si="205"/>
        <v>-4.711887774991567</v>
      </c>
      <c r="N1174" s="10">
        <f t="shared" si="213"/>
        <v>147.05956506694622</v>
      </c>
      <c r="O1174" s="13">
        <f t="shared" si="206"/>
        <v>-0.4717076546392036</v>
      </c>
      <c r="P1174" s="13">
        <f t="shared" si="207"/>
        <v>9.818166163988593</v>
      </c>
      <c r="Q1174" s="13">
        <f t="shared" si="208"/>
        <v>3.1938382936636778</v>
      </c>
      <c r="R1174" s="13">
        <f t="shared" si="211"/>
        <v>13.01200445765227</v>
      </c>
      <c r="S1174" s="13">
        <f t="shared" si="212"/>
        <v>0</v>
      </c>
    </row>
    <row r="1175" spans="9:19" ht="12.75">
      <c r="I1175" s="2">
        <f t="shared" si="210"/>
        <v>16740</v>
      </c>
      <c r="J1175" s="13">
        <f t="shared" si="209"/>
        <v>-7.587141343581923</v>
      </c>
      <c r="K1175" s="10">
        <f>MAX(D$8,K1174+J1174*I$44/VLOOKUP(K1174,E$47:G$254,3,TRUE))</f>
        <v>192.23530674057085</v>
      </c>
      <c r="L1175" s="13">
        <f t="shared" si="204"/>
        <v>20.60813635163387</v>
      </c>
      <c r="M1175" s="10">
        <f t="shared" si="205"/>
        <v>-4.991863648366131</v>
      </c>
      <c r="N1175" s="10">
        <f t="shared" si="213"/>
        <v>146.89740676697633</v>
      </c>
      <c r="O1175" s="13">
        <f t="shared" si="206"/>
        <v>-0.4724208855757297</v>
      </c>
      <c r="P1175" s="13">
        <f t="shared" si="207"/>
        <v>9.82348188226789</v>
      </c>
      <c r="Q1175" s="13">
        <f t="shared" si="208"/>
        <v>3.1975131257840577</v>
      </c>
      <c r="R1175" s="13">
        <f t="shared" si="211"/>
        <v>13.020995008051948</v>
      </c>
      <c r="S1175" s="13">
        <f t="shared" si="212"/>
        <v>0</v>
      </c>
    </row>
    <row r="1176" spans="9:19" ht="12.75">
      <c r="I1176" s="2">
        <f t="shared" si="210"/>
        <v>16755</v>
      </c>
      <c r="J1176" s="13">
        <f t="shared" si="209"/>
        <v>-7.602473130374861</v>
      </c>
      <c r="K1176" s="10">
        <f>MAX(D$8,K1175+J1175*I$44/VLOOKUP(K1175,E$47:G$254,3,TRUE))</f>
        <v>192.11702951489676</v>
      </c>
      <c r="L1176" s="13">
        <f t="shared" si="204"/>
        <v>20.63246197239531</v>
      </c>
      <c r="M1176" s="10">
        <f t="shared" si="205"/>
        <v>-4.967538027604693</v>
      </c>
      <c r="N1176" s="10">
        <f t="shared" si="213"/>
        <v>146.72561317562707</v>
      </c>
      <c r="O1176" s="13">
        <f t="shared" si="206"/>
        <v>-0.4731089026963673</v>
      </c>
      <c r="P1176" s="13">
        <f t="shared" si="207"/>
        <v>9.82879553222008</v>
      </c>
      <c r="Q1176" s="13">
        <f t="shared" si="208"/>
        <v>3.2011933098003666</v>
      </c>
      <c r="R1176" s="13">
        <f t="shared" si="211"/>
        <v>13.029988842020447</v>
      </c>
      <c r="S1176" s="13">
        <f t="shared" si="212"/>
        <v>0</v>
      </c>
    </row>
    <row r="1177" spans="9:19" ht="12.75">
      <c r="I1177" s="2">
        <f t="shared" si="210"/>
        <v>16770</v>
      </c>
      <c r="J1177" s="13">
        <f t="shared" si="209"/>
        <v>-7.617307409706731</v>
      </c>
      <c r="K1177" s="10">
        <f>MAX(D$8,K1176+J1176*I$44/VLOOKUP(K1176,E$47:G$254,3,TRUE))</f>
        <v>191.99851327941326</v>
      </c>
      <c r="L1177" s="13">
        <f t="shared" si="204"/>
        <v>20.6562984253183</v>
      </c>
      <c r="M1177" s="10">
        <f t="shared" si="205"/>
        <v>-4.9437015746817</v>
      </c>
      <c r="N1177" s="10">
        <f t="shared" si="213"/>
        <v>146.554656743713</v>
      </c>
      <c r="O1177" s="13">
        <f t="shared" si="206"/>
        <v>-0.4740649419339888</v>
      </c>
      <c r="P1177" s="13">
        <f t="shared" si="207"/>
        <v>9.834110085028643</v>
      </c>
      <c r="Q1177" s="13">
        <f t="shared" si="208"/>
        <v>3.204880930582928</v>
      </c>
      <c r="R1177" s="13">
        <f t="shared" si="211"/>
        <v>13.03899101561157</v>
      </c>
      <c r="S1177" s="13">
        <f t="shared" si="212"/>
        <v>0</v>
      </c>
    </row>
    <row r="1178" spans="9:19" ht="12.75">
      <c r="I1178" s="2">
        <f t="shared" si="210"/>
        <v>16785</v>
      </c>
      <c r="J1178" s="13">
        <f t="shared" si="209"/>
        <v>-7.631655994507048</v>
      </c>
      <c r="K1178" s="10">
        <f>MAX(D$8,K1177+J1177*I$44/VLOOKUP(K1177,E$47:G$254,3,TRUE))</f>
        <v>191.87976578984805</v>
      </c>
      <c r="L1178" s="13">
        <f t="shared" si="204"/>
        <v>20.679656887812865</v>
      </c>
      <c r="M1178" s="10">
        <f t="shared" si="205"/>
        <v>-4.920343112187137</v>
      </c>
      <c r="N1178" s="10">
        <f t="shared" si="213"/>
        <v>146.38452063665974</v>
      </c>
      <c r="O1178" s="13">
        <f t="shared" si="206"/>
        <v>-0.47498995826083507</v>
      </c>
      <c r="P1178" s="13">
        <f t="shared" si="207"/>
        <v>9.839425146492765</v>
      </c>
      <c r="Q1178" s="13">
        <f t="shared" si="208"/>
        <v>3.2085757468130516</v>
      </c>
      <c r="R1178" s="13">
        <f t="shared" si="211"/>
        <v>13.048000893305817</v>
      </c>
      <c r="S1178" s="13">
        <f t="shared" si="212"/>
        <v>0</v>
      </c>
    </row>
    <row r="1179" spans="9:19" ht="12.75">
      <c r="I1179" s="2">
        <f t="shared" si="210"/>
        <v>16800</v>
      </c>
      <c r="J1179" s="13">
        <f t="shared" si="209"/>
        <v>-7.645530422601883</v>
      </c>
      <c r="K1179" s="10">
        <f>MAX(D$8,K1178+J1178*I$44/VLOOKUP(K1178,E$47:G$254,3,TRUE))</f>
        <v>191.76079461777508</v>
      </c>
      <c r="L1179" s="13">
        <f t="shared" si="204"/>
        <v>20.702548278733932</v>
      </c>
      <c r="M1179" s="10">
        <f t="shared" si="205"/>
        <v>-4.897451721266069</v>
      </c>
      <c r="N1179" s="10">
        <f t="shared" si="213"/>
        <v>146.21518840456042</v>
      </c>
      <c r="O1179" s="13">
        <f t="shared" si="206"/>
        <v>-0.4758846882918988</v>
      </c>
      <c r="P1179" s="13">
        <f t="shared" si="207"/>
        <v>9.844740333230074</v>
      </c>
      <c r="Q1179" s="13">
        <f t="shared" si="208"/>
        <v>3.2122775229019744</v>
      </c>
      <c r="R1179" s="13">
        <f t="shared" si="211"/>
        <v>13.057017856132049</v>
      </c>
      <c r="S1179" s="13">
        <f t="shared" si="212"/>
        <v>0</v>
      </c>
    </row>
    <row r="1180" spans="9:19" ht="12.75">
      <c r="I1180" s="2">
        <f t="shared" si="210"/>
        <v>16815</v>
      </c>
      <c r="J1180" s="13">
        <f t="shared" si="209"/>
        <v>-7.658941963104015</v>
      </c>
      <c r="K1180" s="10">
        <f>MAX(D$8,K1179+J1179*I$44/VLOOKUP(K1179,E$47:G$254,3,TRUE))</f>
        <v>191.64160715490317</v>
      </c>
      <c r="L1180" s="13">
        <f t="shared" si="204"/>
        <v>20.724983264375318</v>
      </c>
      <c r="M1180" s="10">
        <f t="shared" si="205"/>
        <v>-4.875016735624683</v>
      </c>
      <c r="N1180" s="10">
        <f t="shared" si="213"/>
        <v>146.04664397327747</v>
      </c>
      <c r="O1180" s="13">
        <f t="shared" si="206"/>
        <v>-0.47674985148762516</v>
      </c>
      <c r="P1180" s="13">
        <f t="shared" si="207"/>
        <v>9.850055272413886</v>
      </c>
      <c r="Q1180" s="13">
        <f t="shared" si="208"/>
        <v>3.2159860288574174</v>
      </c>
      <c r="R1180" s="13">
        <f t="shared" si="211"/>
        <v>13.066041301271303</v>
      </c>
      <c r="S1180" s="13">
        <f t="shared" si="212"/>
        <v>0</v>
      </c>
    </row>
    <row r="1181" spans="9:19" ht="12.75">
      <c r="I1181" s="2">
        <f t="shared" si="210"/>
        <v>16830</v>
      </c>
      <c r="J1181" s="13">
        <f t="shared" si="209"/>
        <v>-7.67190162265501</v>
      </c>
      <c r="K1181" s="10">
        <f>MAX(D$8,K1180+J1180*I$44/VLOOKUP(K1180,E$47:G$254,3,TRUE))</f>
        <v>191.52221061726505</v>
      </c>
      <c r="L1181" s="13">
        <f t="shared" si="204"/>
        <v>20.74697226432465</v>
      </c>
      <c r="M1181" s="10">
        <f t="shared" si="205"/>
        <v>-5.153027735675348</v>
      </c>
      <c r="N1181" s="10">
        <f t="shared" si="213"/>
        <v>145.8788716357508</v>
      </c>
      <c r="O1181" s="13">
        <f t="shared" si="206"/>
        <v>-0.4775861505524972</v>
      </c>
      <c r="P1181" s="13">
        <f t="shared" si="207"/>
        <v>9.855369601516395</v>
      </c>
      <c r="Q1181" s="13">
        <f t="shared" si="208"/>
        <v>3.2197010401532453</v>
      </c>
      <c r="R1181" s="13">
        <f t="shared" si="211"/>
        <v>13.07507064166964</v>
      </c>
      <c r="S1181" s="13">
        <f t="shared" si="212"/>
        <v>0</v>
      </c>
    </row>
    <row r="1182" spans="9:19" ht="12.75">
      <c r="I1182" s="2">
        <f t="shared" si="210"/>
        <v>16845</v>
      </c>
      <c r="J1182" s="13">
        <f t="shared" si="209"/>
        <v>-7.6891130679303075</v>
      </c>
      <c r="K1182" s="10">
        <f>MAX(D$8,K1181+J1181*I$44/VLOOKUP(K1181,E$47:G$254,3,TRUE))</f>
        <v>191.40261204930906</v>
      </c>
      <c r="L1182" s="13">
        <f t="shared" si="204"/>
        <v>20.773218373590172</v>
      </c>
      <c r="M1182" s="10">
        <f t="shared" si="205"/>
        <v>-5.1267816264098265</v>
      </c>
      <c r="N1182" s="10">
        <f t="shared" si="213"/>
        <v>145.70153162741067</v>
      </c>
      <c r="O1182" s="13">
        <f t="shared" si="206"/>
        <v>-0.4783942718239586</v>
      </c>
      <c r="P1182" s="13">
        <f t="shared" si="207"/>
        <v>9.860682968057711</v>
      </c>
      <c r="Q1182" s="13">
        <f t="shared" si="208"/>
        <v>3.2234223376021545</v>
      </c>
      <c r="R1182" s="13">
        <f t="shared" si="211"/>
        <v>13.084105305659865</v>
      </c>
      <c r="S1182" s="13">
        <f t="shared" si="212"/>
        <v>0</v>
      </c>
    </row>
    <row r="1183" spans="9:19" ht="12.75">
      <c r="I1183" s="2">
        <f t="shared" si="210"/>
        <v>16860</v>
      </c>
      <c r="J1183" s="13">
        <f t="shared" si="209"/>
        <v>-7.705781699504465</v>
      </c>
      <c r="K1183" s="10">
        <f>MAX(D$8,K1182+J1182*I$44/VLOOKUP(K1182,E$47:G$254,3,TRUE))</f>
        <v>191.28274516923065</v>
      </c>
      <c r="L1183" s="13">
        <f t="shared" si="204"/>
        <v>20.79893195347735</v>
      </c>
      <c r="M1183" s="10">
        <f t="shared" si="205"/>
        <v>-5.101068046522649</v>
      </c>
      <c r="N1183" s="10">
        <f t="shared" si="213"/>
        <v>145.52509487158048</v>
      </c>
      <c r="O1183" s="13">
        <f t="shared" si="206"/>
        <v>-0.47946752031361944</v>
      </c>
      <c r="P1183" s="13">
        <f t="shared" si="207"/>
        <v>9.865998270417037</v>
      </c>
      <c r="Q1183" s="13">
        <f t="shared" si="208"/>
        <v>3.227151983555847</v>
      </c>
      <c r="R1183" s="13">
        <f t="shared" si="211"/>
        <v>13.093150253972885</v>
      </c>
      <c r="S1183" s="13">
        <f t="shared" si="212"/>
        <v>0</v>
      </c>
    </row>
    <row r="1184" spans="9:19" ht="12.75">
      <c r="I1184" s="2">
        <f t="shared" si="210"/>
        <v>16875</v>
      </c>
      <c r="J1184" s="13">
        <f t="shared" si="209"/>
        <v>-7.7219203861696</v>
      </c>
      <c r="K1184" s="10">
        <f>MAX(D$8,K1183+J1183*I$44/VLOOKUP(K1183,E$47:G$254,3,TRUE))</f>
        <v>191.1626184390441</v>
      </c>
      <c r="L1184" s="13">
        <f t="shared" si="204"/>
        <v>20.8241251807425</v>
      </c>
      <c r="M1184" s="10">
        <f t="shared" si="205"/>
        <v>-5.0758748192575</v>
      </c>
      <c r="N1184" s="10">
        <f t="shared" si="213"/>
        <v>145.3495430414106</v>
      </c>
      <c r="O1184" s="13">
        <f t="shared" si="206"/>
        <v>-0.4805069207461656</v>
      </c>
      <c r="P1184" s="13">
        <f t="shared" si="207"/>
        <v>9.871315079853302</v>
      </c>
      <c r="Q1184" s="13">
        <f t="shared" si="208"/>
        <v>3.230889714719597</v>
      </c>
      <c r="R1184" s="13">
        <f t="shared" si="211"/>
        <v>13.102204794572899</v>
      </c>
      <c r="S1184" s="13">
        <f t="shared" si="212"/>
        <v>0</v>
      </c>
    </row>
    <row r="1185" spans="9:19" ht="12.75">
      <c r="I1185" s="2">
        <f t="shared" si="210"/>
        <v>16890</v>
      </c>
      <c r="J1185" s="13">
        <f t="shared" si="209"/>
        <v>-7.7375416971155015</v>
      </c>
      <c r="K1185" s="10">
        <f>MAX(D$8,K1184+J1184*I$44/VLOOKUP(K1184,E$47:G$254,3,TRUE))</f>
        <v>191.04224012015</v>
      </c>
      <c r="L1185" s="13">
        <f t="shared" si="204"/>
        <v>20.848809950472234</v>
      </c>
      <c r="M1185" s="10">
        <f t="shared" si="205"/>
        <v>-5.051190049527765</v>
      </c>
      <c r="N1185" s="10">
        <f t="shared" si="213"/>
        <v>145.1748582291111</v>
      </c>
      <c r="O1185" s="13">
        <f t="shared" si="206"/>
        <v>-0.4815132755763898</v>
      </c>
      <c r="P1185" s="13">
        <f t="shared" si="207"/>
        <v>9.876632979315978</v>
      </c>
      <c r="Q1185" s="13">
        <f t="shared" si="208"/>
        <v>3.234635274040754</v>
      </c>
      <c r="R1185" s="13">
        <f t="shared" si="211"/>
        <v>13.111268253356732</v>
      </c>
      <c r="S1185" s="13">
        <f t="shared" si="212"/>
        <v>0</v>
      </c>
    </row>
    <row r="1186" spans="9:19" ht="12.75">
      <c r="I1186" s="2">
        <f t="shared" si="210"/>
        <v>16905</v>
      </c>
      <c r="J1186" s="13">
        <f t="shared" si="209"/>
        <v>-7.752657908886741</v>
      </c>
      <c r="K1186" s="10">
        <f>MAX(D$8,K1185+J1185*I$44/VLOOKUP(K1185,E$47:G$254,3,TRUE))</f>
        <v>190.92161827800567</v>
      </c>
      <c r="L1186" s="13">
        <f t="shared" si="204"/>
        <v>20.872997882612545</v>
      </c>
      <c r="M1186" s="10">
        <f t="shared" si="205"/>
        <v>-5.027002117387454</v>
      </c>
      <c r="N1186" s="10">
        <f t="shared" si="213"/>
        <v>145.00102293625807</v>
      </c>
      <c r="O1186" s="13">
        <f t="shared" si="206"/>
        <v>-0.48248736857738095</v>
      </c>
      <c r="P1186" s="13">
        <f t="shared" si="207"/>
        <v>9.881951563162382</v>
      </c>
      <c r="Q1186" s="13">
        <f t="shared" si="208"/>
        <v>3.2383884105634224</v>
      </c>
      <c r="R1186" s="13">
        <f t="shared" si="211"/>
        <v>13.120339973725804</v>
      </c>
      <c r="S1186" s="13">
        <f t="shared" si="212"/>
        <v>0</v>
      </c>
    </row>
    <row r="1187" spans="9:19" ht="12.75">
      <c r="I1187" s="2">
        <f t="shared" si="210"/>
        <v>16920</v>
      </c>
      <c r="J1187" s="13">
        <f t="shared" si="209"/>
        <v>-7.767281012178763</v>
      </c>
      <c r="K1187" s="10">
        <f>MAX(D$8,K1186+J1186*I$44/VLOOKUP(K1186,E$47:G$254,3,TRUE))</f>
        <v>190.80076078668728</v>
      </c>
      <c r="L1187" s="13">
        <f t="shared" si="204"/>
        <v>20.896700328346558</v>
      </c>
      <c r="M1187" s="10">
        <f t="shared" si="205"/>
        <v>-5.303299671653441</v>
      </c>
      <c r="N1187" s="10">
        <f t="shared" si="213"/>
        <v>144.82802006432485</v>
      </c>
      <c r="O1187" s="13">
        <f t="shared" si="206"/>
        <v>-0.4834299652735581</v>
      </c>
      <c r="P1187" s="13">
        <f t="shared" si="207"/>
        <v>9.887270436881284</v>
      </c>
      <c r="Q1187" s="13">
        <f t="shared" si="208"/>
        <v>3.2421488792865114</v>
      </c>
      <c r="R1187" s="13">
        <f t="shared" si="211"/>
        <v>13.129419316167795</v>
      </c>
      <c r="S1187" s="13">
        <f t="shared" si="212"/>
        <v>0</v>
      </c>
    </row>
    <row r="1188" spans="9:19" ht="12.75">
      <c r="I1188" s="2">
        <f t="shared" si="210"/>
        <v>16935</v>
      </c>
      <c r="J1188" s="13">
        <f t="shared" si="209"/>
        <v>-7.7861156348841245</v>
      </c>
      <c r="K1188" s="10">
        <f>MAX(D$8,K1187+J1187*I$44/VLOOKUP(K1187,E$47:G$254,3,TRUE))</f>
        <v>190.67967533334607</v>
      </c>
      <c r="L1188" s="13">
        <f t="shared" si="204"/>
        <v>20.924621292732013</v>
      </c>
      <c r="M1188" s="10">
        <f t="shared" si="205"/>
        <v>-5.275378707267986</v>
      </c>
      <c r="N1188" s="10">
        <f t="shared" si="213"/>
        <v>144.64550848933564</v>
      </c>
      <c r="O1188" s="13">
        <f t="shared" si="206"/>
        <v>-0.4843418133648356</v>
      </c>
      <c r="P1188" s="13">
        <f t="shared" si="207"/>
        <v>9.892589216822808</v>
      </c>
      <c r="Q1188" s="13">
        <f t="shared" si="208"/>
        <v>3.2459164410250803</v>
      </c>
      <c r="R1188" s="13">
        <f t="shared" si="211"/>
        <v>13.138505657847888</v>
      </c>
      <c r="S1188" s="13">
        <f t="shared" si="212"/>
        <v>0</v>
      </c>
    </row>
    <row r="1189" spans="9:19" ht="12.75">
      <c r="I1189" s="2">
        <f t="shared" si="210"/>
        <v>16950</v>
      </c>
      <c r="J1189" s="13">
        <f t="shared" si="209"/>
        <v>-7.804368153171996</v>
      </c>
      <c r="K1189" s="10">
        <f>MAX(D$8,K1188+J1188*I$44/VLOOKUP(K1188,E$47:G$254,3,TRUE))</f>
        <v>190.55829626389578</v>
      </c>
      <c r="L1189" s="13">
        <f t="shared" si="204"/>
        <v>20.95197202607676</v>
      </c>
      <c r="M1189" s="10">
        <f t="shared" si="205"/>
        <v>-5.248027973923239</v>
      </c>
      <c r="N1189" s="10">
        <f t="shared" si="213"/>
        <v>144.4639578065269</v>
      </c>
      <c r="O1189" s="13">
        <f t="shared" si="206"/>
        <v>-0.485516277801139</v>
      </c>
      <c r="P1189" s="13">
        <f t="shared" si="207"/>
        <v>9.897910734305324</v>
      </c>
      <c r="Q1189" s="13">
        <f t="shared" si="208"/>
        <v>3.2496931385994405</v>
      </c>
      <c r="R1189" s="13">
        <f t="shared" si="211"/>
        <v>13.147603872904764</v>
      </c>
      <c r="S1189" s="13">
        <f t="shared" si="212"/>
        <v>0</v>
      </c>
    </row>
    <row r="1190" spans="9:19" ht="12.75">
      <c r="I1190" s="2">
        <f t="shared" si="210"/>
        <v>16965</v>
      </c>
      <c r="J1190" s="13">
        <f t="shared" si="209"/>
        <v>-7.822052351865743</v>
      </c>
      <c r="K1190" s="10">
        <f>MAX(D$8,K1189+J1189*I$44/VLOOKUP(K1189,E$47:G$254,3,TRUE))</f>
        <v>190.43663265286037</v>
      </c>
      <c r="L1190" s="13">
        <f t="shared" si="204"/>
        <v>20.978765573319784</v>
      </c>
      <c r="M1190" s="10">
        <f t="shared" si="205"/>
        <v>-5.2212344266802155</v>
      </c>
      <c r="N1190" s="10">
        <f t="shared" si="213"/>
        <v>144.28334839155684</v>
      </c>
      <c r="O1190" s="13">
        <f t="shared" si="206"/>
        <v>-0.4866544441416636</v>
      </c>
      <c r="P1190" s="13">
        <f t="shared" si="207"/>
        <v>9.903234531797352</v>
      </c>
      <c r="Q1190" s="13">
        <f t="shared" si="208"/>
        <v>3.253478689656689</v>
      </c>
      <c r="R1190" s="13">
        <f t="shared" si="211"/>
        <v>13.15671322145404</v>
      </c>
      <c r="S1190" s="13">
        <f t="shared" si="212"/>
        <v>0</v>
      </c>
    </row>
    <row r="1191" spans="9:19" ht="12.75">
      <c r="I1191" s="2">
        <f t="shared" si="210"/>
        <v>16980</v>
      </c>
      <c r="J1191" s="13">
        <f t="shared" si="209"/>
        <v>-7.839181694935888</v>
      </c>
      <c r="K1191" s="10">
        <f>MAX(D$8,K1190+J1190*I$44/VLOOKUP(K1190,E$47:G$254,3,TRUE))</f>
        <v>190.31469335986978</v>
      </c>
      <c r="L1191" s="13">
        <f t="shared" si="204"/>
        <v>21.00501467765825</v>
      </c>
      <c r="M1191" s="10">
        <f t="shared" si="205"/>
        <v>-5.194985322341751</v>
      </c>
      <c r="N1191" s="10">
        <f t="shared" si="213"/>
        <v>144.10366106902163</v>
      </c>
      <c r="O1191" s="13">
        <f t="shared" si="206"/>
        <v>-0.4877571719623574</v>
      </c>
      <c r="P1191" s="13">
        <f t="shared" si="207"/>
        <v>9.908560164192032</v>
      </c>
      <c r="Q1191" s="13">
        <f t="shared" si="208"/>
        <v>3.2572728185303275</v>
      </c>
      <c r="R1191" s="13">
        <f t="shared" si="211"/>
        <v>13.16583298272236</v>
      </c>
      <c r="S1191" s="13">
        <f t="shared" si="212"/>
        <v>0</v>
      </c>
    </row>
    <row r="1192" spans="9:19" ht="12.75">
      <c r="I1192" s="2">
        <f t="shared" si="210"/>
        <v>16995</v>
      </c>
      <c r="J1192" s="13">
        <f t="shared" si="209"/>
        <v>-7.855769332949025</v>
      </c>
      <c r="K1192" s="10">
        <f>MAX(D$8,K1191+J1191*I$44/VLOOKUP(K1191,E$47:G$254,3,TRUE))</f>
        <v>190.19248703466187</v>
      </c>
      <c r="L1192" s="13">
        <f t="shared" si="204"/>
        <v>21.030731787541324</v>
      </c>
      <c r="M1192" s="10">
        <f t="shared" si="205"/>
        <v>-5.469268212458676</v>
      </c>
      <c r="N1192" s="10">
        <f t="shared" si="213"/>
        <v>143.92487710207095</v>
      </c>
      <c r="O1192" s="13">
        <f t="shared" si="206"/>
        <v>-0.48882530083164966</v>
      </c>
      <c r="P1192" s="13">
        <f t="shared" si="207"/>
        <v>9.913887198507668</v>
      </c>
      <c r="Q1192" s="13">
        <f t="shared" si="208"/>
        <v>3.2610752560846312</v>
      </c>
      <c r="R1192" s="13">
        <f t="shared" si="211"/>
        <v>13.174962454592299</v>
      </c>
      <c r="S1192" s="13">
        <f t="shared" si="212"/>
        <v>0</v>
      </c>
    </row>
    <row r="1193" spans="9:19" ht="12.75">
      <c r="I1193" s="2">
        <f t="shared" si="210"/>
        <v>17010</v>
      </c>
      <c r="J1193" s="13">
        <f t="shared" si="209"/>
        <v>-7.876521026751787</v>
      </c>
      <c r="K1193" s="10">
        <f>MAX(D$8,K1192+J1192*I$44/VLOOKUP(K1192,E$47:G$254,3,TRUE))</f>
        <v>190.07002212196812</v>
      </c>
      <c r="L1193" s="13">
        <f t="shared" si="204"/>
        <v>21.06062197990937</v>
      </c>
      <c r="M1193" s="10">
        <f t="shared" si="205"/>
        <v>-5.439378020090629</v>
      </c>
      <c r="N1193" s="10">
        <f t="shared" si="213"/>
        <v>143.7366537661675</v>
      </c>
      <c r="O1193" s="13">
        <f t="shared" si="206"/>
        <v>-0.4898596507749744</v>
      </c>
      <c r="P1193" s="13">
        <f t="shared" si="207"/>
        <v>9.919215213594958</v>
      </c>
      <c r="Q1193" s="13">
        <f t="shared" si="208"/>
        <v>3.264885739562626</v>
      </c>
      <c r="R1193" s="13">
        <f t="shared" si="211"/>
        <v>13.184100953157584</v>
      </c>
      <c r="S1193" s="13">
        <f t="shared" si="212"/>
        <v>0</v>
      </c>
    </row>
    <row r="1194" spans="9:19" ht="12.75">
      <c r="I1194" s="2">
        <f t="shared" si="210"/>
        <v>17025</v>
      </c>
      <c r="J1194" s="13">
        <f t="shared" si="209"/>
        <v>-7.8966442899009675</v>
      </c>
      <c r="K1194" s="10">
        <f>MAX(D$8,K1193+J1193*I$44/VLOOKUP(K1193,E$47:G$254,3,TRUE))</f>
        <v>189.94723370762074</v>
      </c>
      <c r="L1194" s="13">
        <f t="shared" si="204"/>
        <v>21.089897552157243</v>
      </c>
      <c r="M1194" s="10">
        <f t="shared" si="205"/>
        <v>-5.410102447842757</v>
      </c>
      <c r="N1194" s="10">
        <f t="shared" si="213"/>
        <v>143.5494590928748</v>
      </c>
      <c r="O1194" s="13">
        <f t="shared" si="206"/>
        <v>-0.4911536573895319</v>
      </c>
      <c r="P1194" s="13">
        <f t="shared" si="207"/>
        <v>9.924546973494142</v>
      </c>
      <c r="Q1194" s="13">
        <f t="shared" si="208"/>
        <v>3.2687062887621336</v>
      </c>
      <c r="R1194" s="13">
        <f t="shared" si="211"/>
        <v>13.193253262256276</v>
      </c>
      <c r="S1194" s="13">
        <f t="shared" si="212"/>
        <v>0</v>
      </c>
    </row>
    <row r="1195" spans="9:19" ht="12.75">
      <c r="I1195" s="2">
        <f t="shared" si="210"/>
        <v>17040</v>
      </c>
      <c r="J1195" s="13">
        <f t="shared" si="209"/>
        <v>-7.91615398730443</v>
      </c>
      <c r="K1195" s="10">
        <f>MAX(D$8,K1194+J1194*I$44/VLOOKUP(K1194,E$47:G$254,3,TRUE))</f>
        <v>189.82413158833114</v>
      </c>
      <c r="L1195" s="13">
        <f t="shared" si="204"/>
        <v>21.118572571871745</v>
      </c>
      <c r="M1195" s="10">
        <f t="shared" si="205"/>
        <v>-5.381427428128255</v>
      </c>
      <c r="N1195" s="10">
        <f t="shared" si="213"/>
        <v>143.3632719302133</v>
      </c>
      <c r="O1195" s="13">
        <f t="shared" si="206"/>
        <v>-0.4924084771583921</v>
      </c>
      <c r="P1195" s="13">
        <f t="shared" si="207"/>
        <v>9.929881985707855</v>
      </c>
      <c r="Q1195" s="13">
        <f t="shared" si="208"/>
        <v>3.272536598859461</v>
      </c>
      <c r="R1195" s="13">
        <f t="shared" si="211"/>
        <v>13.202418584567315</v>
      </c>
      <c r="S1195" s="13">
        <f t="shared" si="212"/>
        <v>0</v>
      </c>
    </row>
    <row r="1196" spans="9:19" ht="12.75">
      <c r="I1196" s="2">
        <f t="shared" si="210"/>
        <v>17055</v>
      </c>
      <c r="J1196" s="13">
        <f t="shared" si="209"/>
        <v>-7.935064637958577</v>
      </c>
      <c r="K1196" s="10">
        <f>MAX(D$8,K1195+J1195*I$44/VLOOKUP(K1195,E$47:G$254,3,TRUE))</f>
        <v>189.7007253290792</v>
      </c>
      <c r="L1196" s="13">
        <f t="shared" si="204"/>
        <v>21.14666078124712</v>
      </c>
      <c r="M1196" s="10">
        <f t="shared" si="205"/>
        <v>-5.353339218752879</v>
      </c>
      <c r="N1196" s="10">
        <f t="shared" si="213"/>
        <v>143.17807161033554</v>
      </c>
      <c r="O1196" s="13">
        <f t="shared" si="206"/>
        <v>-0.493625037007746</v>
      </c>
      <c r="P1196" s="13">
        <f t="shared" si="207"/>
        <v>9.935219771047326</v>
      </c>
      <c r="Q1196" s="13">
        <f t="shared" si="208"/>
        <v>3.276376372241218</v>
      </c>
      <c r="R1196" s="13">
        <f t="shared" si="211"/>
        <v>13.211596143288544</v>
      </c>
      <c r="S1196" s="13">
        <f t="shared" si="212"/>
        <v>0</v>
      </c>
    </row>
    <row r="1197" spans="9:19" ht="12.75">
      <c r="I1197" s="2">
        <f t="shared" si="210"/>
        <v>17070</v>
      </c>
      <c r="J1197" s="13">
        <f t="shared" si="209"/>
        <v>-7.9533904229767725</v>
      </c>
      <c r="K1197" s="10">
        <f>MAX(D$8,K1196+J1196*I$44/VLOOKUP(K1196,E$47:G$254,3,TRUE))</f>
        <v>189.57702426850568</v>
      </c>
      <c r="L1197" s="13">
        <f t="shared" si="204"/>
        <v>21.174175604626306</v>
      </c>
      <c r="M1197" s="10">
        <f t="shared" si="205"/>
        <v>-5.625824395373694</v>
      </c>
      <c r="N1197" s="10">
        <f t="shared" si="213"/>
        <v>142.9938379383278</v>
      </c>
      <c r="O1197" s="13">
        <f t="shared" si="206"/>
        <v>-0.4948042422940944</v>
      </c>
      <c r="P1197" s="13">
        <f t="shared" si="207"/>
        <v>9.940559863313</v>
      </c>
      <c r="Q1197" s="13">
        <f t="shared" si="208"/>
        <v>3.2802253183365337</v>
      </c>
      <c r="R1197" s="13">
        <f t="shared" si="211"/>
        <v>13.220785181649534</v>
      </c>
      <c r="S1197" s="13">
        <f t="shared" si="212"/>
        <v>0</v>
      </c>
    </row>
    <row r="1198" spans="9:19" ht="12.75">
      <c r="I1198" s="2">
        <f t="shared" si="210"/>
        <v>17085</v>
      </c>
      <c r="J1198" s="13">
        <f t="shared" si="209"/>
        <v>-7.97583810983971</v>
      </c>
      <c r="K1198" s="10">
        <f>MAX(D$8,K1197+J1197*I$44/VLOOKUP(K1197,E$47:G$254,3,TRUE))</f>
        <v>189.4530375241796</v>
      </c>
      <c r="L1198" s="13">
        <f t="shared" si="204"/>
        <v>21.205823072275052</v>
      </c>
      <c r="M1198" s="10">
        <f t="shared" si="205"/>
        <v>-5.5941769277249485</v>
      </c>
      <c r="N1198" s="10">
        <f t="shared" si="213"/>
        <v>142.80022676517447</v>
      </c>
      <c r="O1198" s="13">
        <f t="shared" si="206"/>
        <v>-0.49594697730435655</v>
      </c>
      <c r="P1198" s="13">
        <f t="shared" si="207"/>
        <v>9.945901808982178</v>
      </c>
      <c r="Q1198" s="13">
        <f t="shared" si="208"/>
        <v>3.284083153453164</v>
      </c>
      <c r="R1198" s="13">
        <f t="shared" si="211"/>
        <v>13.229984962435342</v>
      </c>
      <c r="S1198" s="13">
        <f t="shared" si="212"/>
        <v>0</v>
      </c>
    </row>
    <row r="1199" spans="9:19" ht="12.75">
      <c r="I1199" s="2">
        <f t="shared" si="210"/>
        <v>17100</v>
      </c>
      <c r="J1199" s="13">
        <f t="shared" si="209"/>
        <v>-7.997616226281311</v>
      </c>
      <c r="K1199" s="10">
        <f>MAX(D$8,K1198+J1198*I$44/VLOOKUP(K1198,E$47:G$254,3,TRUE))</f>
        <v>189.3287008390781</v>
      </c>
      <c r="L1199" s="13">
        <f aca="true" t="shared" si="214" ref="L1199:L1262">(K1199-N1199)/D$12</f>
        <v>21.236816412867665</v>
      </c>
      <c r="M1199" s="10">
        <f t="shared" si="205"/>
        <v>-5.563183587132336</v>
      </c>
      <c r="N1199" s="10">
        <f t="shared" si="213"/>
        <v>142.60770473076923</v>
      </c>
      <c r="O1199" s="13">
        <f t="shared" si="206"/>
        <v>-0.4973467404059875</v>
      </c>
      <c r="P1199" s="13">
        <f t="shared" si="207"/>
        <v>9.951248309644425</v>
      </c>
      <c r="Q1199" s="13">
        <f t="shared" si="208"/>
        <v>3.287951876941929</v>
      </c>
      <c r="R1199" s="13">
        <f t="shared" si="211"/>
        <v>13.239200186586354</v>
      </c>
      <c r="S1199" s="13">
        <f t="shared" si="212"/>
        <v>0</v>
      </c>
    </row>
    <row r="1200" spans="9:19" ht="12.75">
      <c r="I1200" s="2">
        <f t="shared" si="210"/>
        <v>17115</v>
      </c>
      <c r="J1200" s="13">
        <f t="shared" si="209"/>
        <v>-8.018740596785957</v>
      </c>
      <c r="K1200" s="10">
        <f>MAX(D$8,K1199+J1199*I$44/VLOOKUP(K1199,E$47:G$254,3,TRUE))</f>
        <v>189.20402465124738</v>
      </c>
      <c r="L1200" s="13">
        <f t="shared" si="214"/>
        <v>21.267170603515922</v>
      </c>
      <c r="M1200" s="10">
        <f t="shared" si="205"/>
        <v>-5.532829396484079</v>
      </c>
      <c r="N1200" s="10">
        <f t="shared" si="213"/>
        <v>142.41624932351235</v>
      </c>
      <c r="O1200" s="13">
        <f t="shared" si="206"/>
        <v>-0.49870475132286174</v>
      </c>
      <c r="P1200" s="13">
        <f t="shared" si="207"/>
        <v>9.956598842705896</v>
      </c>
      <c r="Q1200" s="13">
        <f t="shared" si="208"/>
        <v>3.291831164024069</v>
      </c>
      <c r="R1200" s="13">
        <f t="shared" si="211"/>
        <v>13.248430006729965</v>
      </c>
      <c r="S1200" s="13">
        <f t="shared" si="212"/>
        <v>0</v>
      </c>
    </row>
    <row r="1201" spans="9:19" ht="12.75">
      <c r="I1201" s="2">
        <f t="shared" si="210"/>
        <v>17130</v>
      </c>
      <c r="J1201" s="13">
        <f t="shared" si="209"/>
        <v>-8.03922667766604</v>
      </c>
      <c r="K1201" s="10">
        <f>MAX(D$8,K1200+J1200*I$44/VLOOKUP(K1200,E$47:G$254,3,TRUE))</f>
        <v>189.0790191520431</v>
      </c>
      <c r="L1201" s="13">
        <f t="shared" si="214"/>
        <v>21.29690027491174</v>
      </c>
      <c r="M1201" s="10">
        <f aca="true" t="shared" si="215" ref="M1201:M1264">L1201-VLOOKUP(N1201,A$47:C$254,2,TRUE)</f>
        <v>-5.503099725088262</v>
      </c>
      <c r="N1201" s="10">
        <f t="shared" si="213"/>
        <v>142.22583854723726</v>
      </c>
      <c r="O1201" s="13">
        <f aca="true" t="shared" si="216" ref="O1201:O1264">(K1201-K1200)/(I1201-I1200)*60</f>
        <v>-0.5000219968171677</v>
      </c>
      <c r="P1201" s="13">
        <f t="shared" si="207"/>
        <v>9.961952899649122</v>
      </c>
      <c r="Q1201" s="13">
        <f t="shared" si="208"/>
        <v>3.2957206975965763</v>
      </c>
      <c r="R1201" s="13">
        <f t="shared" si="211"/>
        <v>13.257673597245699</v>
      </c>
      <c r="S1201" s="13">
        <f t="shared" si="212"/>
        <v>0</v>
      </c>
    </row>
    <row r="1202" spans="9:19" ht="12.75">
      <c r="I1202" s="2">
        <f t="shared" si="210"/>
        <v>17145</v>
      </c>
      <c r="J1202" s="13">
        <f t="shared" si="209"/>
        <v>-8.05908956560511</v>
      </c>
      <c r="K1202" s="10">
        <f>MAX(D$8,K1201+J1201*I$44/VLOOKUP(K1201,E$47:G$254,3,TRUE))</f>
        <v>188.9536942918698</v>
      </c>
      <c r="L1202" s="13">
        <f t="shared" si="214"/>
        <v>21.326019719355106</v>
      </c>
      <c r="M1202" s="10">
        <f t="shared" si="215"/>
        <v>-5.473980280644895</v>
      </c>
      <c r="N1202" s="10">
        <f t="shared" si="213"/>
        <v>142.03645090928856</v>
      </c>
      <c r="O1202" s="13">
        <f t="shared" si="216"/>
        <v>-0.5012994406931739</v>
      </c>
      <c r="P1202" s="13">
        <f t="shared" si="207"/>
        <v>9.967309985696387</v>
      </c>
      <c r="Q1202" s="13">
        <f t="shared" si="208"/>
        <v>3.299620168053609</v>
      </c>
      <c r="R1202" s="13">
        <f t="shared" si="211"/>
        <v>13.266930153749996</v>
      </c>
      <c r="S1202" s="13">
        <f t="shared" si="212"/>
        <v>0</v>
      </c>
    </row>
    <row r="1203" spans="9:19" ht="12.75">
      <c r="I1203" s="2">
        <f t="shared" si="210"/>
        <v>17160</v>
      </c>
      <c r="J1203" s="13">
        <f t="shared" si="209"/>
        <v>-8.078344006003448</v>
      </c>
      <c r="K1203" s="10">
        <f>MAX(D$8,K1202+J1202*I$44/VLOOKUP(K1202,E$47:G$254,3,TRUE))</f>
        <v>188.82805978578733</v>
      </c>
      <c r="L1203" s="13">
        <f t="shared" si="214"/>
        <v>21.354542898595913</v>
      </c>
      <c r="M1203" s="10">
        <f t="shared" si="215"/>
        <v>-5.745457101404089</v>
      </c>
      <c r="N1203" s="10">
        <f t="shared" si="213"/>
        <v>141.84806540887632</v>
      </c>
      <c r="O1203" s="13">
        <f t="shared" si="216"/>
        <v>-0.5025380243298514</v>
      </c>
      <c r="P1203" s="13">
        <f t="shared" si="207"/>
        <v>9.97266961948041</v>
      </c>
      <c r="Q1203" s="13">
        <f t="shared" si="208"/>
        <v>3.3035292731120545</v>
      </c>
      <c r="R1203" s="13">
        <f t="shared" si="211"/>
        <v>13.276198892592465</v>
      </c>
      <c r="S1203" s="13">
        <f t="shared" si="212"/>
        <v>0</v>
      </c>
    </row>
    <row r="1204" spans="9:19" ht="12.75">
      <c r="I1204" s="2">
        <f t="shared" si="210"/>
        <v>17175</v>
      </c>
      <c r="J1204" s="13">
        <f t="shared" si="209"/>
        <v>-8.101697317538195</v>
      </c>
      <c r="K1204" s="10">
        <f>MAX(D$8,K1203+J1203*I$44/VLOOKUP(K1203,E$47:G$254,3,TRUE))</f>
        <v>188.702125118987</v>
      </c>
      <c r="L1204" s="13">
        <f t="shared" si="214"/>
        <v>21.387176367901603</v>
      </c>
      <c r="M1204" s="10">
        <f t="shared" si="215"/>
        <v>-5.712823632098399</v>
      </c>
      <c r="N1204" s="10">
        <f t="shared" si="213"/>
        <v>141.65033710960347</v>
      </c>
      <c r="O1204" s="13">
        <f t="shared" si="216"/>
        <v>-0.5037386672013326</v>
      </c>
      <c r="P1204" s="13">
        <f aca="true" t="shared" si="217" ref="P1204:P1267">$D$16*($D$19*$D$21*$D$17+$D$20*$D$22*$D$18)*($D$7^4-$K1204^4)</f>
        <v>9.97803133272227</v>
      </c>
      <c r="Q1204" s="13">
        <f aca="true" t="shared" si="218" ref="Q1204:Q1267">($D$7-$K1204)*(1/$D$13+1/$D$14)</f>
        <v>3.3074477176411374</v>
      </c>
      <c r="R1204" s="13">
        <f t="shared" si="211"/>
        <v>13.285479050363408</v>
      </c>
      <c r="S1204" s="13">
        <f t="shared" si="212"/>
        <v>0</v>
      </c>
    </row>
    <row r="1205" spans="9:19" ht="12.75">
      <c r="I1205" s="2">
        <f t="shared" si="210"/>
        <v>17190</v>
      </c>
      <c r="J1205" s="13">
        <f t="shared" si="209"/>
        <v>-8.124358603694908</v>
      </c>
      <c r="K1205" s="10">
        <f>MAX(D$8,K1204+J1204*I$44/VLOOKUP(K1204,E$47:G$254,3,TRUE))</f>
        <v>188.57582639347555</v>
      </c>
      <c r="L1205" s="13">
        <f t="shared" si="214"/>
        <v>21.41913386882981</v>
      </c>
      <c r="M1205" s="10">
        <f t="shared" si="215"/>
        <v>-5.680866131170191</v>
      </c>
      <c r="N1205" s="10">
        <f t="shared" si="213"/>
        <v>141.45373188204996</v>
      </c>
      <c r="O1205" s="13">
        <f t="shared" si="216"/>
        <v>-0.5051949020457869</v>
      </c>
      <c r="P1205" s="13">
        <f t="shared" si="217"/>
        <v>9.983397775314392</v>
      </c>
      <c r="Q1205" s="13">
        <f t="shared" si="218"/>
        <v>3.31137748982051</v>
      </c>
      <c r="R1205" s="13">
        <f t="shared" si="211"/>
        <v>13.294775265134902</v>
      </c>
      <c r="S1205" s="13">
        <f t="shared" si="212"/>
        <v>0</v>
      </c>
    </row>
    <row r="1206" spans="9:19" ht="12.75">
      <c r="I1206" s="2">
        <f t="shared" si="210"/>
        <v>17205</v>
      </c>
      <c r="J1206" s="13">
        <f t="shared" si="209"/>
        <v>-8.1463442138191</v>
      </c>
      <c r="K1206" s="10">
        <f>MAX(D$8,K1205+J1205*I$44/VLOOKUP(K1205,E$47:G$254,3,TRUE))</f>
        <v>188.4491743973533</v>
      </c>
      <c r="L1206" s="13">
        <f t="shared" si="214"/>
        <v>21.45043087927281</v>
      </c>
      <c r="M1206" s="10">
        <f t="shared" si="215"/>
        <v>-5.649569120727193</v>
      </c>
      <c r="N1206" s="10">
        <f t="shared" si="213"/>
        <v>141.2582264629531</v>
      </c>
      <c r="O1206" s="13">
        <f t="shared" si="216"/>
        <v>-0.506607984489051</v>
      </c>
      <c r="P1206" s="13">
        <f t="shared" si="217"/>
        <v>9.988768411474195</v>
      </c>
      <c r="Q1206" s="13">
        <f t="shared" si="218"/>
        <v>3.315318253979513</v>
      </c>
      <c r="R1206" s="13">
        <f t="shared" si="211"/>
        <v>13.304086665453708</v>
      </c>
      <c r="S1206" s="13">
        <f t="shared" si="212"/>
        <v>0</v>
      </c>
    </row>
    <row r="1207" spans="9:19" ht="12.75">
      <c r="I1207" s="2">
        <f t="shared" si="210"/>
        <v>17220</v>
      </c>
      <c r="J1207" s="13">
        <f t="shared" si="209"/>
        <v>-8.167670116912376</v>
      </c>
      <c r="K1207" s="10">
        <f>MAX(D$8,K1206+J1206*I$44/VLOOKUP(K1206,E$47:G$254,3,TRUE))</f>
        <v>188.3221796638478</v>
      </c>
      <c r="L1207" s="13">
        <f t="shared" si="214"/>
        <v>21.481082519150085</v>
      </c>
      <c r="M1207" s="10">
        <f t="shared" si="215"/>
        <v>-5.618917480849916</v>
      </c>
      <c r="N1207" s="10">
        <f t="shared" si="213"/>
        <v>141.0637981217176</v>
      </c>
      <c r="O1207" s="13">
        <f t="shared" si="216"/>
        <v>-0.507978934021935</v>
      </c>
      <c r="P1207" s="13">
        <f t="shared" si="217"/>
        <v>9.994142719859884</v>
      </c>
      <c r="Q1207" s="13">
        <f t="shared" si="218"/>
        <v>3.319269682377826</v>
      </c>
      <c r="R1207" s="13">
        <f t="shared" si="211"/>
        <v>13.31341240223771</v>
      </c>
      <c r="S1207" s="13">
        <f t="shared" si="212"/>
        <v>0</v>
      </c>
    </row>
    <row r="1208" spans="9:19" ht="12.75">
      <c r="I1208" s="2">
        <f t="shared" si="210"/>
        <v>17235</v>
      </c>
      <c r="J1208" s="13">
        <f t="shared" si="209"/>
        <v>-8.18835191045695</v>
      </c>
      <c r="K1208" s="10">
        <f>MAX(D$8,K1207+J1207*I$44/VLOOKUP(K1207,E$47:G$254,3,TRUE))</f>
        <v>188.19485247724324</v>
      </c>
      <c r="L1208" s="13">
        <f t="shared" si="214"/>
        <v>21.511103558703322</v>
      </c>
      <c r="M1208" s="10">
        <f t="shared" si="215"/>
        <v>-5.888896441296676</v>
      </c>
      <c r="N1208" s="10">
        <f t="shared" si="213"/>
        <v>140.87042464809593</v>
      </c>
      <c r="O1208" s="13">
        <f t="shared" si="216"/>
        <v>-0.5093087464182418</v>
      </c>
      <c r="P1208" s="13">
        <f t="shared" si="217"/>
        <v>9.999520193225393</v>
      </c>
      <c r="Q1208" s="13">
        <f t="shared" si="218"/>
        <v>3.3232314550209794</v>
      </c>
      <c r="R1208" s="13">
        <f t="shared" si="211"/>
        <v>13.322751648246372</v>
      </c>
      <c r="S1208" s="13">
        <f t="shared" si="212"/>
        <v>0</v>
      </c>
    </row>
    <row r="1209" spans="9:19" ht="12.75">
      <c r="I1209" s="2">
        <f t="shared" si="210"/>
        <v>17250</v>
      </c>
      <c r="J1209" s="13">
        <f t="shared" si="209"/>
        <v>-8.213097745443626</v>
      </c>
      <c r="K1209" s="10">
        <f>MAX(D$8,K1208+J1208*I$44/VLOOKUP(K1208,E$47:G$254,3,TRUE))</f>
        <v>188.06720287867194</v>
      </c>
      <c r="L1209" s="13">
        <f t="shared" si="214"/>
        <v>21.545201343006614</v>
      </c>
      <c r="M1209" s="10">
        <f t="shared" si="215"/>
        <v>-5.854798656993385</v>
      </c>
      <c r="N1209" s="10">
        <f t="shared" si="213"/>
        <v>140.66775992405738</v>
      </c>
      <c r="O1209" s="13">
        <f t="shared" si="216"/>
        <v>-0.510598394285239</v>
      </c>
      <c r="P1209" s="13">
        <f t="shared" si="217"/>
        <v>10.004900338082841</v>
      </c>
      <c r="Q1209" s="13">
        <f t="shared" si="218"/>
        <v>3.327203259480147</v>
      </c>
      <c r="R1209" s="13">
        <f t="shared" si="211"/>
        <v>13.332103597562988</v>
      </c>
      <c r="S1209" s="13">
        <f t="shared" si="212"/>
        <v>0</v>
      </c>
    </row>
    <row r="1210" spans="9:19" ht="12.75">
      <c r="I1210" s="2">
        <f t="shared" si="210"/>
        <v>17265</v>
      </c>
      <c r="J1210" s="13">
        <f t="shared" si="209"/>
        <v>-8.237117569707305</v>
      </c>
      <c r="K1210" s="10">
        <f>MAX(D$8,K1209+J1209*I$44/VLOOKUP(K1209,E$47:G$254,3,TRUE))</f>
        <v>187.93916751310664</v>
      </c>
      <c r="L1210" s="13">
        <f t="shared" si="214"/>
        <v>21.57859038517154</v>
      </c>
      <c r="M1210" s="10">
        <f t="shared" si="215"/>
        <v>-5.8214096148284575</v>
      </c>
      <c r="N1210" s="10">
        <f t="shared" si="213"/>
        <v>140.46626866572925</v>
      </c>
      <c r="O1210" s="13">
        <f t="shared" si="216"/>
        <v>-0.5121414622611837</v>
      </c>
      <c r="P1210" s="13">
        <f t="shared" si="217"/>
        <v>10.010285748423586</v>
      </c>
      <c r="Q1210" s="13">
        <f t="shared" si="218"/>
        <v>3.3311870670406494</v>
      </c>
      <c r="R1210" s="13">
        <f t="shared" si="211"/>
        <v>13.341472815464236</v>
      </c>
      <c r="S1210" s="13">
        <f t="shared" si="212"/>
        <v>0</v>
      </c>
    </row>
    <row r="1211" spans="9:19" ht="12.75">
      <c r="I1211" s="2">
        <f t="shared" si="210"/>
        <v>17280</v>
      </c>
      <c r="J1211" s="13">
        <f aca="true" t="shared" si="219" ref="J1211:J1274">(D$7-K1211)*(1/D$13+1/D$14)+D$16*(D$19*D$21*D$17+D$20*D$22*D$18)*(D$7^4-K1211^4)-(K1211-N1211)/D$12</f>
        <v>-8.260428525856288</v>
      </c>
      <c r="K1211" s="10">
        <f>MAX(D$8,K1210+J1210*I$44/VLOOKUP(K1210,E$47:G$254,3,TRUE))</f>
        <v>187.8107576984509</v>
      </c>
      <c r="L1211" s="13">
        <f t="shared" si="214"/>
        <v>21.611286916591748</v>
      </c>
      <c r="M1211" s="10">
        <f t="shared" si="215"/>
        <v>-5.7887130834082505</v>
      </c>
      <c r="N1211" s="10">
        <f t="shared" si="213"/>
        <v>140.26592648194907</v>
      </c>
      <c r="O1211" s="13">
        <f t="shared" si="216"/>
        <v>-0.5136392586229022</v>
      </c>
      <c r="P1211" s="13">
        <f t="shared" si="217"/>
        <v>10.01567586518841</v>
      </c>
      <c r="Q1211" s="13">
        <f t="shared" si="218"/>
        <v>3.3351825255470513</v>
      </c>
      <c r="R1211" s="13">
        <f t="shared" si="211"/>
        <v>13.35085839073546</v>
      </c>
      <c r="S1211" s="13">
        <f t="shared" si="212"/>
        <v>0</v>
      </c>
    </row>
    <row r="1212" spans="9:19" ht="12.75">
      <c r="I1212" s="2">
        <f aca="true" t="shared" si="220" ref="I1212:I1275">I1211+I$44</f>
        <v>17295</v>
      </c>
      <c r="J1212" s="13">
        <f t="shared" si="219"/>
        <v>-8.283047357755196</v>
      </c>
      <c r="K1212" s="10">
        <f>MAX(D$8,K1211+J1211*I$44/VLOOKUP(K1211,E$47:G$254,3,TRUE))</f>
        <v>187.6819844853693</v>
      </c>
      <c r="L1212" s="13">
        <f t="shared" si="214"/>
        <v>21.64330679328002</v>
      </c>
      <c r="M1212" s="10">
        <f t="shared" si="215"/>
        <v>-5.75669320671998</v>
      </c>
      <c r="N1212" s="10">
        <f t="shared" si="213"/>
        <v>140.06670954015325</v>
      </c>
      <c r="O1212" s="13">
        <f t="shared" si="216"/>
        <v>-0.5150928523264611</v>
      </c>
      <c r="P1212" s="13">
        <f t="shared" si="217"/>
        <v>10.021070144365789</v>
      </c>
      <c r="Q1212" s="13">
        <f t="shared" si="218"/>
        <v>3.3391892911590344</v>
      </c>
      <c r="R1212" s="13">
        <f aca="true" t="shared" si="221" ref="R1212:R1275">(D$7-K1212)*(1/D$13+1/D$14)+D$16*(D$19*D$21*D$17+D$20*D$22*D$18)*(D$7^4-K1212^4)</f>
        <v>13.360259435524823</v>
      </c>
      <c r="S1212" s="13">
        <f aca="true" t="shared" si="222" ref="S1212:S1275">IF(K1212=D$8,-J1212,0)</f>
        <v>0</v>
      </c>
    </row>
    <row r="1213" spans="9:19" ht="12.75">
      <c r="I1213" s="2">
        <f t="shared" si="220"/>
        <v>17310</v>
      </c>
      <c r="J1213" s="13">
        <f t="shared" si="219"/>
        <v>-8.304990419774711</v>
      </c>
      <c r="K1213" s="10">
        <f>MAX(D$8,K1212+J1212*I$44/VLOOKUP(K1212,E$47:G$254,3,TRUE))</f>
        <v>187.55285866350346</v>
      </c>
      <c r="L1213" s="13">
        <f t="shared" si="214"/>
        <v>21.674665504565912</v>
      </c>
      <c r="M1213" s="10">
        <f t="shared" si="215"/>
        <v>-6.0253344954340875</v>
      </c>
      <c r="N1213" s="10">
        <f t="shared" si="213"/>
        <v>139.86859455345845</v>
      </c>
      <c r="O1213" s="13">
        <f t="shared" si="216"/>
        <v>-0.5165032874633653</v>
      </c>
      <c r="P1213" s="13">
        <f t="shared" si="217"/>
        <v>10.02646805663322</v>
      </c>
      <c r="Q1213" s="13">
        <f t="shared" si="218"/>
        <v>3.3432070281579795</v>
      </c>
      <c r="R1213" s="13">
        <f t="shared" si="221"/>
        <v>13.3696750847912</v>
      </c>
      <c r="S1213" s="13">
        <f t="shared" si="222"/>
        <v>0</v>
      </c>
    </row>
    <row r="1214" spans="9:19" ht="12.75">
      <c r="I1214" s="2">
        <f t="shared" si="220"/>
        <v>17325</v>
      </c>
      <c r="J1214" s="13">
        <f t="shared" si="219"/>
        <v>-8.330966602235065</v>
      </c>
      <c r="K1214" s="10">
        <f>MAX(D$8,K1213+J1213*I$44/VLOOKUP(K1213,E$47:G$254,3,TRUE))</f>
        <v>187.42339076754396</v>
      </c>
      <c r="L1214" s="13">
        <f t="shared" si="214"/>
        <v>21.71007109799938</v>
      </c>
      <c r="M1214" s="10">
        <f t="shared" si="215"/>
        <v>-5.989928902000621</v>
      </c>
      <c r="N1214" s="10">
        <f t="shared" si="213"/>
        <v>139.66123435194532</v>
      </c>
      <c r="O1214" s="13">
        <f t="shared" si="216"/>
        <v>-0.517871583837973</v>
      </c>
      <c r="P1214" s="13">
        <f t="shared" si="217"/>
        <v>10.031869087006266</v>
      </c>
      <c r="Q1214" s="13">
        <f t="shared" si="218"/>
        <v>3.3472354087580465</v>
      </c>
      <c r="R1214" s="13">
        <f t="shared" si="221"/>
        <v>13.379104495764313</v>
      </c>
      <c r="S1214" s="13">
        <f t="shared" si="222"/>
        <v>0</v>
      </c>
    </row>
    <row r="1215" spans="9:19" ht="12.75">
      <c r="I1215" s="2">
        <f t="shared" si="220"/>
        <v>17340</v>
      </c>
      <c r="J1215" s="13">
        <f t="shared" si="219"/>
        <v>-8.356186606720687</v>
      </c>
      <c r="K1215" s="10">
        <f>MAX(D$8,K1214+J1214*I$44/VLOOKUP(K1214,E$47:G$254,3,TRUE))</f>
        <v>187.29351792449626</v>
      </c>
      <c r="L1215" s="13">
        <f t="shared" si="214"/>
        <v>21.744738772940078</v>
      </c>
      <c r="M1215" s="10">
        <f t="shared" si="215"/>
        <v>-5.955261227059921</v>
      </c>
      <c r="N1215" s="10">
        <f t="shared" si="213"/>
        <v>139.45509262402808</v>
      </c>
      <c r="O1215" s="13">
        <f t="shared" si="216"/>
        <v>-0.5194913721908279</v>
      </c>
      <c r="P1215" s="13">
        <f t="shared" si="217"/>
        <v>10.037275776973235</v>
      </c>
      <c r="Q1215" s="13">
        <f t="shared" si="218"/>
        <v>3.3512763892461566</v>
      </c>
      <c r="R1215" s="13">
        <f t="shared" si="221"/>
        <v>13.388552166219391</v>
      </c>
      <c r="S1215" s="13">
        <f t="shared" si="222"/>
        <v>0</v>
      </c>
    </row>
    <row r="1216" spans="9:19" ht="12.75">
      <c r="I1216" s="2">
        <f t="shared" si="220"/>
        <v>17355</v>
      </c>
      <c r="J1216" s="13">
        <f t="shared" si="219"/>
        <v>-8.380668280386976</v>
      </c>
      <c r="K1216" s="10">
        <f>MAX(D$8,K1215+J1215*I$44/VLOOKUP(K1215,E$47:G$254,3,TRUE))</f>
        <v>187.16325192254627</v>
      </c>
      <c r="L1216" s="13">
        <f t="shared" si="214"/>
        <v>21.778685430953676</v>
      </c>
      <c r="M1216" s="10">
        <f t="shared" si="215"/>
        <v>-5.921314569046324</v>
      </c>
      <c r="N1216" s="10">
        <f t="shared" si="213"/>
        <v>139.25014397444818</v>
      </c>
      <c r="O1216" s="13">
        <f t="shared" si="216"/>
        <v>-0.5210640077999642</v>
      </c>
      <c r="P1216" s="13">
        <f t="shared" si="217"/>
        <v>10.042687547732614</v>
      </c>
      <c r="Q1216" s="13">
        <f t="shared" si="218"/>
        <v>3.3553296028340855</v>
      </c>
      <c r="R1216" s="13">
        <f t="shared" si="221"/>
        <v>13.3980171505667</v>
      </c>
      <c r="S1216" s="13">
        <f t="shared" si="222"/>
        <v>0</v>
      </c>
    </row>
    <row r="1217" spans="9:19" ht="12.75">
      <c r="I1217" s="2">
        <f t="shared" si="220"/>
        <v>17370</v>
      </c>
      <c r="J1217" s="13">
        <f t="shared" si="219"/>
        <v>-8.404429055304</v>
      </c>
      <c r="K1217" s="10">
        <f>MAX(D$8,K1216+J1216*I$44/VLOOKUP(K1216,E$47:G$254,3,TRUE))</f>
        <v>187.03260427165765</v>
      </c>
      <c r="L1217" s="13">
        <f t="shared" si="214"/>
        <v>21.81192758274906</v>
      </c>
      <c r="M1217" s="10">
        <f t="shared" si="215"/>
        <v>-5.888072417250939</v>
      </c>
      <c r="N1217" s="10">
        <f t="shared" si="213"/>
        <v>139.0463635896097</v>
      </c>
      <c r="O1217" s="13">
        <f t="shared" si="216"/>
        <v>-0.5225906035544767</v>
      </c>
      <c r="P1217" s="13">
        <f t="shared" si="217"/>
        <v>10.04810383605459</v>
      </c>
      <c r="Q1217" s="13">
        <f t="shared" si="218"/>
        <v>3.3593946913904698</v>
      </c>
      <c r="R1217" s="13">
        <f t="shared" si="221"/>
        <v>13.40749852744506</v>
      </c>
      <c r="S1217" s="13">
        <f t="shared" si="222"/>
        <v>0</v>
      </c>
    </row>
    <row r="1218" spans="9:19" ht="12.75">
      <c r="I1218" s="2">
        <f t="shared" si="220"/>
        <v>17385</v>
      </c>
      <c r="J1218" s="13">
        <f t="shared" si="219"/>
        <v>-8.427485958083725</v>
      </c>
      <c r="K1218" s="10">
        <f>MAX(D$8,K1217+J1217*I$44/VLOOKUP(K1217,E$47:G$254,3,TRUE))</f>
        <v>186.90158621004252</v>
      </c>
      <c r="L1218" s="13">
        <f t="shared" si="214"/>
        <v>21.844481357233768</v>
      </c>
      <c r="M1218" s="10">
        <f t="shared" si="215"/>
        <v>-6.155518642766232</v>
      </c>
      <c r="N1218" s="10">
        <f t="shared" si="213"/>
        <v>138.84372722412823</v>
      </c>
      <c r="O1218" s="13">
        <f t="shared" si="216"/>
        <v>-0.5240722464604914</v>
      </c>
      <c r="P1218" s="13">
        <f t="shared" si="217"/>
        <v>10.053524093910578</v>
      </c>
      <c r="Q1218" s="13">
        <f t="shared" si="218"/>
        <v>3.363471305239465</v>
      </c>
      <c r="R1218" s="13">
        <f t="shared" si="221"/>
        <v>13.416995399150043</v>
      </c>
      <c r="S1218" s="13">
        <f t="shared" si="222"/>
        <v>0</v>
      </c>
    </row>
    <row r="1219" spans="9:19" ht="12.75">
      <c r="I1219" s="2">
        <f t="shared" si="220"/>
        <v>17400</v>
      </c>
      <c r="J1219" s="13">
        <f t="shared" si="219"/>
        <v>-8.454548535692602</v>
      </c>
      <c r="K1219" s="10">
        <f>MAX(D$8,K1218+J1218*I$44/VLOOKUP(K1218,E$47:G$254,3,TRUE))</f>
        <v>186.77020871048234</v>
      </c>
      <c r="L1219" s="13">
        <f t="shared" si="214"/>
        <v>21.881055426767347</v>
      </c>
      <c r="M1219" s="10">
        <f t="shared" si="215"/>
        <v>-6.118944573232653</v>
      </c>
      <c r="N1219" s="10">
        <f t="shared" si="213"/>
        <v>138.63188677159417</v>
      </c>
      <c r="O1219" s="13">
        <f t="shared" si="216"/>
        <v>-0.5255099982407501</v>
      </c>
      <c r="P1219" s="13">
        <f t="shared" si="217"/>
        <v>10.058947788110666</v>
      </c>
      <c r="Q1219" s="13">
        <f t="shared" si="218"/>
        <v>3.3675591029640772</v>
      </c>
      <c r="R1219" s="13">
        <f t="shared" si="221"/>
        <v>13.426506891074744</v>
      </c>
      <c r="S1219" s="13">
        <f t="shared" si="222"/>
        <v>0</v>
      </c>
    </row>
    <row r="1220" spans="9:19" ht="12.75">
      <c r="I1220" s="2">
        <f t="shared" si="220"/>
        <v>17415</v>
      </c>
      <c r="J1220" s="13">
        <f t="shared" si="219"/>
        <v>-8.480828162940668</v>
      </c>
      <c r="K1220" s="10">
        <f>MAX(D$8,K1219+J1219*I$44/VLOOKUP(K1219,E$47:G$254,3,TRUE))</f>
        <v>186.6384093278368</v>
      </c>
      <c r="L1220" s="13">
        <f t="shared" si="214"/>
        <v>21.91686560109209</v>
      </c>
      <c r="M1220" s="10">
        <f t="shared" si="215"/>
        <v>-6.083134398907909</v>
      </c>
      <c r="N1220" s="10">
        <f t="shared" si="213"/>
        <v>138.4213050054342</v>
      </c>
      <c r="O1220" s="13">
        <f t="shared" si="216"/>
        <v>-0.527197530582157</v>
      </c>
      <c r="P1220" s="13">
        <f t="shared" si="217"/>
        <v>10.064377410612838</v>
      </c>
      <c r="Q1220" s="13">
        <f t="shared" si="218"/>
        <v>3.371660027538585</v>
      </c>
      <c r="R1220" s="13">
        <f t="shared" si="221"/>
        <v>13.436037438151423</v>
      </c>
      <c r="S1220" s="13">
        <f t="shared" si="222"/>
        <v>0</v>
      </c>
    </row>
    <row r="1221" spans="9:19" ht="12.75">
      <c r="I1221" s="2">
        <f t="shared" si="220"/>
        <v>17430</v>
      </c>
      <c r="J1221" s="13">
        <f t="shared" si="219"/>
        <v>-8.5063433126397</v>
      </c>
      <c r="K1221" s="10">
        <f>MAX(D$8,K1220+J1220*I$44/VLOOKUP(K1220,E$47:G$254,3,TRUE))</f>
        <v>186.50620026765105</v>
      </c>
      <c r="L1221" s="13">
        <f t="shared" si="214"/>
        <v>21.95192937783761</v>
      </c>
      <c r="M1221" s="10">
        <f t="shared" si="215"/>
        <v>-6.048070622162388</v>
      </c>
      <c r="N1221" s="10">
        <f t="shared" si="213"/>
        <v>138.2119556364083</v>
      </c>
      <c r="O1221" s="13">
        <f t="shared" si="216"/>
        <v>-0.5288362407429759</v>
      </c>
      <c r="P1221" s="13">
        <f t="shared" si="217"/>
        <v>10.069812366009236</v>
      </c>
      <c r="Q1221" s="13">
        <f t="shared" si="218"/>
        <v>3.375773699188675</v>
      </c>
      <c r="R1221" s="13">
        <f t="shared" si="221"/>
        <v>13.445586065197912</v>
      </c>
      <c r="S1221" s="13">
        <f t="shared" si="222"/>
        <v>0</v>
      </c>
    </row>
    <row r="1222" spans="9:19" ht="12.75">
      <c r="I1222" s="2">
        <f t="shared" si="220"/>
        <v>17445</v>
      </c>
      <c r="J1222" s="13">
        <f t="shared" si="219"/>
        <v>-8.531112028004209</v>
      </c>
      <c r="K1222" s="10">
        <f>MAX(D$8,K1221+J1221*I$44/VLOOKUP(K1221,E$47:G$254,3,TRUE))</f>
        <v>186.37359344749456</v>
      </c>
      <c r="L1222" s="13">
        <f t="shared" si="214"/>
        <v>21.98626385001908</v>
      </c>
      <c r="M1222" s="10">
        <f t="shared" si="215"/>
        <v>-6.013736149980922</v>
      </c>
      <c r="N1222" s="10">
        <f t="shared" si="213"/>
        <v>138.00381297745258</v>
      </c>
      <c r="O1222" s="13">
        <f t="shared" si="216"/>
        <v>-0.530427280625986</v>
      </c>
      <c r="P1222" s="13">
        <f t="shared" si="217"/>
        <v>10.075252074914502</v>
      </c>
      <c r="Q1222" s="13">
        <f t="shared" si="218"/>
        <v>3.3798997471003682</v>
      </c>
      <c r="R1222" s="13">
        <f t="shared" si="221"/>
        <v>13.45515182201487</v>
      </c>
      <c r="S1222" s="13">
        <f t="shared" si="222"/>
        <v>0</v>
      </c>
    </row>
    <row r="1223" spans="9:19" ht="12.75">
      <c r="I1223" s="2">
        <f t="shared" si="220"/>
        <v>17460</v>
      </c>
      <c r="J1223" s="13">
        <f t="shared" si="219"/>
        <v>-8.555151932613958</v>
      </c>
      <c r="K1223" s="10">
        <f>MAX(D$8,K1222+J1222*I$44/VLOOKUP(K1222,E$47:G$254,3,TRUE))</f>
        <v>186.240600503658</v>
      </c>
      <c r="L1223" s="13">
        <f t="shared" si="214"/>
        <v>22.0198857154107</v>
      </c>
      <c r="M1223" s="10">
        <f t="shared" si="215"/>
        <v>-6.280114284589299</v>
      </c>
      <c r="N1223" s="10">
        <f t="shared" si="213"/>
        <v>137.79685192975444</v>
      </c>
      <c r="O1223" s="13">
        <f t="shared" si="216"/>
        <v>-0.5319717753462783</v>
      </c>
      <c r="P1223" s="13">
        <f t="shared" si="217"/>
        <v>10.080695973585096</v>
      </c>
      <c r="Q1223" s="13">
        <f t="shared" si="218"/>
        <v>3.3840378092116477</v>
      </c>
      <c r="R1223" s="13">
        <f t="shared" si="221"/>
        <v>13.464733782796744</v>
      </c>
      <c r="S1223" s="13">
        <f t="shared" si="222"/>
        <v>0</v>
      </c>
    </row>
    <row r="1224" spans="9:19" ht="12.75">
      <c r="I1224" s="2">
        <f t="shared" si="220"/>
        <v>17475</v>
      </c>
      <c r="J1224" s="13">
        <f t="shared" si="219"/>
        <v>-8.583173156554166</v>
      </c>
      <c r="K1224" s="10">
        <f>MAX(D$8,K1223+J1223*I$44/VLOOKUP(K1223,E$47:G$254,3,TRUE))</f>
        <v>186.10723279769508</v>
      </c>
      <c r="L1224" s="13">
        <f t="shared" si="214"/>
        <v>22.05750420210978</v>
      </c>
      <c r="M1224" s="10">
        <f t="shared" si="215"/>
        <v>-6.242495797890221</v>
      </c>
      <c r="N1224" s="10">
        <f t="shared" si="213"/>
        <v>137.58072355305356</v>
      </c>
      <c r="O1224" s="13">
        <f t="shared" si="216"/>
        <v>-0.5334708238516441</v>
      </c>
      <c r="P1224" s="13">
        <f t="shared" si="217"/>
        <v>10.086143513546705</v>
      </c>
      <c r="Q1224" s="13">
        <f t="shared" si="218"/>
        <v>3.3881875320089083</v>
      </c>
      <c r="R1224" s="13">
        <f t="shared" si="221"/>
        <v>13.474331045555614</v>
      </c>
      <c r="S1224" s="13">
        <f t="shared" si="222"/>
        <v>0</v>
      </c>
    </row>
    <row r="1225" spans="9:19" ht="12.75">
      <c r="I1225" s="2">
        <f t="shared" si="220"/>
        <v>17490</v>
      </c>
      <c r="J1225" s="13">
        <f t="shared" si="219"/>
        <v>-8.610387676290552</v>
      </c>
      <c r="K1225" s="10">
        <f>MAX(D$8,K1224+J1224*I$44/VLOOKUP(K1224,E$47:G$254,3,TRUE))</f>
        <v>185.97342826414751</v>
      </c>
      <c r="L1225" s="13">
        <f t="shared" si="214"/>
        <v>22.09433566277095</v>
      </c>
      <c r="M1225" s="10">
        <f t="shared" si="215"/>
        <v>-6.205664337229052</v>
      </c>
      <c r="N1225" s="10">
        <f t="shared" si="213"/>
        <v>137.36588980605143</v>
      </c>
      <c r="O1225" s="13">
        <f t="shared" si="216"/>
        <v>-0.5352181341902451</v>
      </c>
      <c r="P1225" s="13">
        <f t="shared" si="217"/>
        <v>10.091597139827735</v>
      </c>
      <c r="Q1225" s="13">
        <f t="shared" si="218"/>
        <v>3.392350846652661</v>
      </c>
      <c r="R1225" s="13">
        <f t="shared" si="221"/>
        <v>13.483947986480397</v>
      </c>
      <c r="S1225" s="13">
        <f t="shared" si="222"/>
        <v>0</v>
      </c>
    </row>
    <row r="1226" spans="9:19" ht="12.75">
      <c r="I1226" s="2">
        <f t="shared" si="220"/>
        <v>17505</v>
      </c>
      <c r="J1226" s="13">
        <f t="shared" si="219"/>
        <v>-8.636814520133528</v>
      </c>
      <c r="K1226" s="10">
        <f>MAX(D$8,K1225+J1225*I$44/VLOOKUP(K1225,E$47:G$254,3,TRUE))</f>
        <v>185.83919947886312</v>
      </c>
      <c r="L1226" s="13">
        <f t="shared" si="214"/>
        <v>22.130398125180037</v>
      </c>
      <c r="M1226" s="10">
        <f t="shared" si="215"/>
        <v>-6.169601874819964</v>
      </c>
      <c r="N1226" s="10">
        <f t="shared" si="213"/>
        <v>137.15232360346704</v>
      </c>
      <c r="O1226" s="13">
        <f t="shared" si="216"/>
        <v>-0.5369151411375697</v>
      </c>
      <c r="P1226" s="13">
        <f t="shared" si="217"/>
        <v>10.097056243199846</v>
      </c>
      <c r="Q1226" s="13">
        <f t="shared" si="218"/>
        <v>3.3965273618466623</v>
      </c>
      <c r="R1226" s="13">
        <f t="shared" si="221"/>
        <v>13.493583605046508</v>
      </c>
      <c r="S1226" s="13">
        <f t="shared" si="222"/>
        <v>0</v>
      </c>
    </row>
    <row r="1227" spans="9:19" ht="12.75">
      <c r="I1227" s="2">
        <f t="shared" si="220"/>
        <v>17520</v>
      </c>
      <c r="J1227" s="13">
        <f t="shared" si="219"/>
        <v>-8.662472273911266</v>
      </c>
      <c r="K1227" s="10">
        <f>MAX(D$8,K1226+J1226*I$44/VLOOKUP(K1226,E$47:G$254,3,TRUE))</f>
        <v>185.70455872105424</v>
      </c>
      <c r="L1227" s="13">
        <f t="shared" si="214"/>
        <v>22.165709200278922</v>
      </c>
      <c r="M1227" s="10">
        <f t="shared" si="215"/>
        <v>-6.434290799721079</v>
      </c>
      <c r="N1227" s="10">
        <f t="shared" si="213"/>
        <v>136.9399984804406</v>
      </c>
      <c r="O1227" s="13">
        <f t="shared" si="216"/>
        <v>-0.5385630312355261</v>
      </c>
      <c r="P1227" s="13">
        <f t="shared" si="217"/>
        <v>10.102520230843204</v>
      </c>
      <c r="Q1227" s="13">
        <f t="shared" si="218"/>
        <v>3.4007166955244514</v>
      </c>
      <c r="R1227" s="13">
        <f t="shared" si="221"/>
        <v>13.503236926367656</v>
      </c>
      <c r="S1227" s="13">
        <f t="shared" si="222"/>
        <v>0</v>
      </c>
    </row>
    <row r="1228" spans="9:19" ht="12.75">
      <c r="I1228" s="2">
        <f t="shared" si="220"/>
        <v>17535</v>
      </c>
      <c r="J1228" s="13">
        <f t="shared" si="219"/>
        <v>-8.692072007637584</v>
      </c>
      <c r="K1228" s="10">
        <f>MAX(D$8,K1227+J1227*I$44/VLOOKUP(K1227,E$47:G$254,3,TRUE))</f>
        <v>185.56951798019554</v>
      </c>
      <c r="L1228" s="13">
        <f t="shared" si="214"/>
        <v>22.20497900822929</v>
      </c>
      <c r="M1228" s="10">
        <f t="shared" si="215"/>
        <v>-6.395020991770711</v>
      </c>
      <c r="N1228" s="10">
        <f t="shared" si="213"/>
        <v>136.7185641620911</v>
      </c>
      <c r="O1228" s="13">
        <f t="shared" si="216"/>
        <v>-0.5401629634347955</v>
      </c>
      <c r="P1228" s="13">
        <f t="shared" si="217"/>
        <v>10.10798852595698</v>
      </c>
      <c r="Q1228" s="13">
        <f t="shared" si="218"/>
        <v>3.4049184746347265</v>
      </c>
      <c r="R1228" s="13">
        <f t="shared" si="221"/>
        <v>13.512907000591706</v>
      </c>
      <c r="S1228" s="13">
        <f t="shared" si="222"/>
        <v>0</v>
      </c>
    </row>
    <row r="1229" spans="9:19" ht="12.75">
      <c r="I1229" s="2">
        <f t="shared" si="220"/>
        <v>17550</v>
      </c>
      <c r="J1229" s="13">
        <f t="shared" si="219"/>
        <v>-8.72082664174588</v>
      </c>
      <c r="K1229" s="10">
        <f>MAX(D$8,K1228+J1228*I$44/VLOOKUP(K1228,E$47:G$254,3,TRUE))</f>
        <v>185.434015804097</v>
      </c>
      <c r="L1229" s="13">
        <f t="shared" si="214"/>
        <v>22.243424773135285</v>
      </c>
      <c r="M1229" s="10">
        <f t="shared" si="215"/>
        <v>-6.356575226864717</v>
      </c>
      <c r="N1229" s="10">
        <f t="shared" si="213"/>
        <v>136.49848130319936</v>
      </c>
      <c r="O1229" s="13">
        <f t="shared" si="216"/>
        <v>-0.5420087043942203</v>
      </c>
      <c r="P1229" s="13">
        <f t="shared" si="217"/>
        <v>10.113463520133188</v>
      </c>
      <c r="Q1229" s="13">
        <f t="shared" si="218"/>
        <v>3.409134611256218</v>
      </c>
      <c r="R1229" s="13">
        <f t="shared" si="221"/>
        <v>13.522598131389405</v>
      </c>
      <c r="S1229" s="13">
        <f t="shared" si="222"/>
        <v>0</v>
      </c>
    </row>
    <row r="1230" spans="9:19" ht="12.75">
      <c r="I1230" s="2">
        <f t="shared" si="220"/>
        <v>17565</v>
      </c>
      <c r="J1230" s="13">
        <f t="shared" si="219"/>
        <v>-8.74875610067627</v>
      </c>
      <c r="K1230" s="10">
        <f>MAX(D$8,K1229+J1229*I$44/VLOOKUP(K1229,E$47:G$254,3,TRUE))</f>
        <v>185.29806536715898</v>
      </c>
      <c r="L1230" s="13">
        <f t="shared" si="214"/>
        <v>22.281065373911158</v>
      </c>
      <c r="M1230" s="10">
        <f t="shared" si="215"/>
        <v>-6.3189346260888435</v>
      </c>
      <c r="N1230" s="10">
        <f t="shared" si="213"/>
        <v>136.27972154455443</v>
      </c>
      <c r="O1230" s="13">
        <f t="shared" si="216"/>
        <v>-0.5438017477520134</v>
      </c>
      <c r="P1230" s="13">
        <f t="shared" si="217"/>
        <v>10.11894457776611</v>
      </c>
      <c r="Q1230" s="13">
        <f t="shared" si="218"/>
        <v>3.4133646954687786</v>
      </c>
      <c r="R1230" s="13">
        <f t="shared" si="221"/>
        <v>13.532309273234889</v>
      </c>
      <c r="S1230" s="13">
        <f t="shared" si="222"/>
        <v>0</v>
      </c>
    </row>
    <row r="1231" spans="9:19" ht="12.75">
      <c r="I1231" s="2">
        <f t="shared" si="220"/>
        <v>17580</v>
      </c>
      <c r="J1231" s="13">
        <f t="shared" si="219"/>
        <v>-8.775879845602425</v>
      </c>
      <c r="K1231" s="10">
        <f>MAX(D$8,K1230+J1230*I$44/VLOOKUP(K1230,E$47:G$254,3,TRUE))</f>
        <v>185.16167953317654</v>
      </c>
      <c r="L1231" s="13">
        <f t="shared" si="214"/>
        <v>22.31791925296296</v>
      </c>
      <c r="M1231" s="10">
        <f t="shared" si="215"/>
        <v>-6.282080747037043</v>
      </c>
      <c r="N1231" s="10">
        <f t="shared" si="213"/>
        <v>136.06225717665802</v>
      </c>
      <c r="O1231" s="13">
        <f t="shared" si="216"/>
        <v>-0.5455433359297786</v>
      </c>
      <c r="P1231" s="13">
        <f t="shared" si="217"/>
        <v>10.124431080343816</v>
      </c>
      <c r="Q1231" s="13">
        <f t="shared" si="218"/>
        <v>3.417608327016717</v>
      </c>
      <c r="R1231" s="13">
        <f t="shared" si="221"/>
        <v>13.542039407360534</v>
      </c>
      <c r="S1231" s="13">
        <f t="shared" si="222"/>
        <v>0</v>
      </c>
    </row>
    <row r="1232" spans="9:19" ht="12.75">
      <c r="I1232" s="2">
        <f t="shared" si="220"/>
        <v>17595</v>
      </c>
      <c r="J1232" s="13">
        <f t="shared" si="219"/>
        <v>-8.802216885171912</v>
      </c>
      <c r="K1232" s="10">
        <f>MAX(D$8,K1231+J1231*I$44/VLOOKUP(K1231,E$47:G$254,3,TRUE))</f>
        <v>185.0248708625611</v>
      </c>
      <c r="L1232" s="13">
        <f t="shared" si="214"/>
        <v>22.35400442629959</v>
      </c>
      <c r="M1232" s="10">
        <f t="shared" si="215"/>
        <v>-6.545995573700409</v>
      </c>
      <c r="N1232" s="10">
        <f t="shared" si="213"/>
        <v>135.846061124702</v>
      </c>
      <c r="O1232" s="13">
        <f t="shared" si="216"/>
        <v>-0.5472346824617489</v>
      </c>
      <c r="P1232" s="13">
        <f t="shared" si="217"/>
        <v>10.129922426043587</v>
      </c>
      <c r="Q1232" s="13">
        <f t="shared" si="218"/>
        <v>3.4218651150840893</v>
      </c>
      <c r="R1232" s="13">
        <f t="shared" si="221"/>
        <v>13.551787541127677</v>
      </c>
      <c r="S1232" s="13">
        <f t="shared" si="222"/>
        <v>0</v>
      </c>
    </row>
    <row r="1233" spans="9:19" ht="12.75">
      <c r="I1233" s="2">
        <f t="shared" si="220"/>
        <v>17610</v>
      </c>
      <c r="J1233" s="13">
        <f t="shared" si="219"/>
        <v>-8.832478702406178</v>
      </c>
      <c r="K1233" s="10">
        <f>MAX(D$8,K1232+J1232*I$44/VLOOKUP(K1232,E$47:G$254,3,TRUE))</f>
        <v>184.88765161939511</v>
      </c>
      <c r="L1233" s="13">
        <f t="shared" si="214"/>
        <v>22.394031409817213</v>
      </c>
      <c r="M1233" s="10">
        <f t="shared" si="215"/>
        <v>-6.5059685901827855</v>
      </c>
      <c r="N1233" s="10">
        <f t="shared" si="213"/>
        <v>135.62078251779724</v>
      </c>
      <c r="O1233" s="13">
        <f t="shared" si="216"/>
        <v>-0.5488769726639475</v>
      </c>
      <c r="P1233" s="13">
        <f t="shared" si="217"/>
        <v>10.135418029335835</v>
      </c>
      <c r="Q1233" s="13">
        <f t="shared" si="218"/>
        <v>3.4261346780752007</v>
      </c>
      <c r="R1233" s="13">
        <f t="shared" si="221"/>
        <v>13.561552707411035</v>
      </c>
      <c r="S1233" s="13">
        <f t="shared" si="222"/>
        <v>0</v>
      </c>
    </row>
    <row r="1234" spans="9:19" ht="12.75">
      <c r="I1234" s="2">
        <f t="shared" si="220"/>
        <v>17625</v>
      </c>
      <c r="J1234" s="13">
        <f t="shared" si="219"/>
        <v>-8.861878653718396</v>
      </c>
      <c r="K1234" s="10">
        <f>MAX(D$8,K1233+J1233*I$44/VLOOKUP(K1233,E$47:G$254,3,TRUE))</f>
        <v>184.7499606196578</v>
      </c>
      <c r="L1234" s="13">
        <f t="shared" si="214"/>
        <v>22.43321781423736</v>
      </c>
      <c r="M1234" s="10">
        <f t="shared" si="215"/>
        <v>-6.466782185762639</v>
      </c>
      <c r="N1234" s="10">
        <f aca="true" t="shared" si="223" ref="N1234:N1297">N1233+M1233*I$44/VLOOKUP(N1233,A$47:C$254,3,TRUE)</f>
        <v>135.3968814283356</v>
      </c>
      <c r="O1234" s="13">
        <f t="shared" si="216"/>
        <v>-0.5507639989492645</v>
      </c>
      <c r="P1234" s="13">
        <f t="shared" si="217"/>
        <v>10.140920240794241</v>
      </c>
      <c r="Q1234" s="13">
        <f t="shared" si="218"/>
        <v>3.4304189197247226</v>
      </c>
      <c r="R1234" s="13">
        <f t="shared" si="221"/>
        <v>13.571339160518963</v>
      </c>
      <c r="S1234" s="13">
        <f t="shared" si="222"/>
        <v>0</v>
      </c>
    </row>
    <row r="1235" spans="9:19" ht="12.75">
      <c r="I1235" s="2">
        <f t="shared" si="220"/>
        <v>17640</v>
      </c>
      <c r="J1235" s="13">
        <f t="shared" si="219"/>
        <v>-8.890437056732443</v>
      </c>
      <c r="K1235" s="10">
        <f>MAX(D$8,K1234+J1234*I$44/VLOOKUP(K1234,E$47:G$254,3,TRUE))</f>
        <v>184.61181129912237</v>
      </c>
      <c r="L1235" s="13">
        <f t="shared" si="214"/>
        <v>22.471582895954455</v>
      </c>
      <c r="M1235" s="10">
        <f t="shared" si="215"/>
        <v>-6.428417104045543</v>
      </c>
      <c r="N1235" s="10">
        <f t="shared" si="223"/>
        <v>135.17432892802256</v>
      </c>
      <c r="O1235" s="13">
        <f t="shared" si="216"/>
        <v>-0.5525972821417326</v>
      </c>
      <c r="P1235" s="13">
        <f t="shared" si="217"/>
        <v>10.146428417242094</v>
      </c>
      <c r="Q1235" s="13">
        <f t="shared" si="218"/>
        <v>3.434717421979919</v>
      </c>
      <c r="R1235" s="13">
        <f t="shared" si="221"/>
        <v>13.581145839222012</v>
      </c>
      <c r="S1235" s="13">
        <f t="shared" si="222"/>
        <v>0</v>
      </c>
    </row>
    <row r="1236" spans="9:19" ht="12.75">
      <c r="I1236" s="2">
        <f t="shared" si="220"/>
        <v>17655</v>
      </c>
      <c r="J1236" s="13">
        <f t="shared" si="219"/>
        <v>-8.91817375668272</v>
      </c>
      <c r="K1236" s="10">
        <f>MAX(D$8,K1235+J1235*I$44/VLOOKUP(K1235,E$47:G$254,3,TRUE))</f>
        <v>184.47321677682712</v>
      </c>
      <c r="L1236" s="13">
        <f t="shared" si="214"/>
        <v>22.509145466163687</v>
      </c>
      <c r="M1236" s="10">
        <f t="shared" si="215"/>
        <v>-6.690854533836312</v>
      </c>
      <c r="N1236" s="10">
        <f t="shared" si="223"/>
        <v>134.953096751267</v>
      </c>
      <c r="O1236" s="13">
        <f t="shared" si="216"/>
        <v>-0.5543780891810002</v>
      </c>
      <c r="P1236" s="13">
        <f t="shared" si="217"/>
        <v>10.15194193283774</v>
      </c>
      <c r="Q1236" s="13">
        <f t="shared" si="218"/>
        <v>3.439029776643228</v>
      </c>
      <c r="R1236" s="13">
        <f t="shared" si="221"/>
        <v>13.590971709480968</v>
      </c>
      <c r="S1236" s="13">
        <f t="shared" si="222"/>
        <v>0</v>
      </c>
    </row>
    <row r="1237" spans="9:19" ht="12.75">
      <c r="I1237" s="2">
        <f t="shared" si="220"/>
        <v>17670</v>
      </c>
      <c r="J1237" s="13">
        <f t="shared" si="219"/>
        <v>-8.94980105377296</v>
      </c>
      <c r="K1237" s="10">
        <f>MAX(D$8,K1236+J1236*I$44/VLOOKUP(K1236,E$47:G$254,3,TRUE))</f>
        <v>184.33418986243964</v>
      </c>
      <c r="L1237" s="13">
        <f t="shared" si="214"/>
        <v>22.550616817580348</v>
      </c>
      <c r="M1237" s="10">
        <f t="shared" si="215"/>
        <v>-6.649383182419651</v>
      </c>
      <c r="N1237" s="10">
        <f t="shared" si="223"/>
        <v>134.72283286376287</v>
      </c>
      <c r="O1237" s="13">
        <f t="shared" si="216"/>
        <v>-0.5561076575498873</v>
      </c>
      <c r="P1237" s="13">
        <f t="shared" si="217"/>
        <v>10.15746017866426</v>
      </c>
      <c r="Q1237" s="13">
        <f t="shared" si="218"/>
        <v>3.4433555851431277</v>
      </c>
      <c r="R1237" s="13">
        <f t="shared" si="221"/>
        <v>13.600815763807388</v>
      </c>
      <c r="S1237" s="13">
        <f t="shared" si="222"/>
        <v>0</v>
      </c>
    </row>
    <row r="1238" spans="9:19" ht="12.75">
      <c r="I1238" s="2">
        <f t="shared" si="220"/>
        <v>17685</v>
      </c>
      <c r="J1238" s="13">
        <f t="shared" si="219"/>
        <v>-8.980533128894335</v>
      </c>
      <c r="K1238" s="10">
        <f>MAX(D$8,K1237+J1237*I$44/VLOOKUP(K1237,E$47:G$254,3,TRUE))</f>
        <v>184.19466990478514</v>
      </c>
      <c r="L1238" s="13">
        <f t="shared" si="214"/>
        <v>22.59121531980271</v>
      </c>
      <c r="M1238" s="10">
        <f t="shared" si="215"/>
        <v>-6.608784680197289</v>
      </c>
      <c r="N1238" s="10">
        <f t="shared" si="223"/>
        <v>134.49399620121918</v>
      </c>
      <c r="O1238" s="13">
        <f t="shared" si="216"/>
        <v>-0.5580798306179986</v>
      </c>
      <c r="P1238" s="13">
        <f t="shared" si="217"/>
        <v>10.162985456273537</v>
      </c>
      <c r="Q1238" s="13">
        <f t="shared" si="218"/>
        <v>3.4476967346348393</v>
      </c>
      <c r="R1238" s="13">
        <f t="shared" si="221"/>
        <v>13.610682190908376</v>
      </c>
      <c r="S1238" s="13">
        <f t="shared" si="222"/>
        <v>0</v>
      </c>
    </row>
    <row r="1239" spans="9:19" ht="12.75">
      <c r="I1239" s="2">
        <f t="shared" si="220"/>
        <v>17700</v>
      </c>
      <c r="J1239" s="13">
        <f t="shared" si="219"/>
        <v>-9.010391078679769</v>
      </c>
      <c r="K1239" s="10">
        <f>MAX(D$8,K1238+J1238*I$44/VLOOKUP(K1238,E$47:G$254,3,TRUE))</f>
        <v>184.05467085962982</v>
      </c>
      <c r="L1239" s="13">
        <f t="shared" si="214"/>
        <v>22.630960970388553</v>
      </c>
      <c r="M1239" s="10">
        <f t="shared" si="215"/>
        <v>-6.569039029611446</v>
      </c>
      <c r="N1239" s="10">
        <f t="shared" si="223"/>
        <v>134.266556724775</v>
      </c>
      <c r="O1239" s="13">
        <f t="shared" si="216"/>
        <v>-0.5599961806212832</v>
      </c>
      <c r="P1239" s="13">
        <f t="shared" si="217"/>
        <v>10.168517100822687</v>
      </c>
      <c r="Q1239" s="13">
        <f t="shared" si="218"/>
        <v>3.4520527908860976</v>
      </c>
      <c r="R1239" s="13">
        <f t="shared" si="221"/>
        <v>13.620569891708785</v>
      </c>
      <c r="S1239" s="13">
        <f t="shared" si="222"/>
        <v>0</v>
      </c>
    </row>
    <row r="1240" spans="9:19" ht="12.75">
      <c r="I1240" s="2">
        <f t="shared" si="220"/>
        <v>17715</v>
      </c>
      <c r="J1240" s="13">
        <f t="shared" si="219"/>
        <v>-9.039395509304724</v>
      </c>
      <c r="K1240" s="10">
        <f>MAX(D$8,K1239+J1239*I$44/VLOOKUP(K1239,E$47:G$254,3,TRUE))</f>
        <v>183.91420635386095</v>
      </c>
      <c r="L1240" s="13">
        <f t="shared" si="214"/>
        <v>22.66987330458234</v>
      </c>
      <c r="M1240" s="10">
        <f t="shared" si="215"/>
        <v>-6.53012669541766</v>
      </c>
      <c r="N1240" s="10">
        <f t="shared" si="223"/>
        <v>134.0404850837798</v>
      </c>
      <c r="O1240" s="13">
        <f t="shared" si="216"/>
        <v>-0.5618580230755015</v>
      </c>
      <c r="P1240" s="13">
        <f t="shared" si="217"/>
        <v>10.174054465379944</v>
      </c>
      <c r="Q1240" s="13">
        <f t="shared" si="218"/>
        <v>3.4564233298976714</v>
      </c>
      <c r="R1240" s="13">
        <f t="shared" si="221"/>
        <v>13.630477795277615</v>
      </c>
      <c r="S1240" s="13">
        <f t="shared" si="222"/>
        <v>0</v>
      </c>
    </row>
    <row r="1241" spans="9:19" ht="12.75">
      <c r="I1241" s="2">
        <f t="shared" si="220"/>
        <v>17730</v>
      </c>
      <c r="J1241" s="13">
        <f t="shared" si="219"/>
        <v>-9.067566547855447</v>
      </c>
      <c r="K1241" s="10">
        <f>MAX(D$8,K1240+J1240*I$44/VLOOKUP(K1240,E$47:G$254,3,TRUE))</f>
        <v>183.77328969313263</v>
      </c>
      <c r="L1241" s="13">
        <f t="shared" si="214"/>
        <v>22.707971406022562</v>
      </c>
      <c r="M1241" s="10">
        <f t="shared" si="215"/>
        <v>-6.792028593977438</v>
      </c>
      <c r="N1241" s="10">
        <f t="shared" si="223"/>
        <v>133.81575259988298</v>
      </c>
      <c r="O1241" s="13">
        <f t="shared" si="216"/>
        <v>-0.5636666429132902</v>
      </c>
      <c r="P1241" s="13">
        <f t="shared" si="217"/>
        <v>10.179596920501647</v>
      </c>
      <c r="Q1241" s="13">
        <f t="shared" si="218"/>
        <v>3.4608079376654675</v>
      </c>
      <c r="R1241" s="13">
        <f t="shared" si="221"/>
        <v>13.640404858167114</v>
      </c>
      <c r="S1241" s="13">
        <f t="shared" si="222"/>
        <v>0</v>
      </c>
    </row>
    <row r="1242" spans="9:19" ht="12.75">
      <c r="I1242" s="2">
        <f t="shared" si="220"/>
        <v>17745</v>
      </c>
      <c r="J1242" s="13">
        <f t="shared" si="219"/>
        <v>-9.099616769842601</v>
      </c>
      <c r="K1242" s="10">
        <f>MAX(D$8,K1241+J1241*I$44/VLOOKUP(K1241,E$47:G$254,3,TRUE))</f>
        <v>183.6319338693344</v>
      </c>
      <c r="L1242" s="13">
        <f t="shared" si="214"/>
        <v>22.749966833608745</v>
      </c>
      <c r="M1242" s="10">
        <f t="shared" si="215"/>
        <v>-6.750033166391255</v>
      </c>
      <c r="N1242" s="10">
        <f t="shared" si="223"/>
        <v>133.58200683539516</v>
      </c>
      <c r="O1242" s="13">
        <f t="shared" si="216"/>
        <v>-0.5654232951928861</v>
      </c>
      <c r="P1242" s="13">
        <f t="shared" si="217"/>
        <v>10.185143853818</v>
      </c>
      <c r="Q1242" s="13">
        <f t="shared" si="218"/>
        <v>3.4652062099481453</v>
      </c>
      <c r="R1242" s="13">
        <f t="shared" si="221"/>
        <v>13.650350063766144</v>
      </c>
      <c r="S1242" s="13">
        <f t="shared" si="222"/>
        <v>0</v>
      </c>
    </row>
    <row r="1243" spans="9:19" ht="12.75">
      <c r="I1243" s="2">
        <f t="shared" si="220"/>
        <v>17760</v>
      </c>
      <c r="J1243" s="13">
        <f t="shared" si="219"/>
        <v>-9.130760658154074</v>
      </c>
      <c r="K1243" s="10">
        <f>MAX(D$8,K1242+J1242*I$44/VLOOKUP(K1242,E$47:G$254,3,TRUE))</f>
        <v>183.49007840922164</v>
      </c>
      <c r="L1243" s="13">
        <f t="shared" si="214"/>
        <v>22.791078217008668</v>
      </c>
      <c r="M1243" s="10">
        <f t="shared" si="215"/>
        <v>-6.708921782991332</v>
      </c>
      <c r="N1243" s="10">
        <f t="shared" si="223"/>
        <v>133.34970633180257</v>
      </c>
      <c r="O1243" s="13">
        <f t="shared" si="216"/>
        <v>-0.5674218404510611</v>
      </c>
      <c r="P1243" s="13">
        <f t="shared" si="217"/>
        <v>10.190697530489945</v>
      </c>
      <c r="Q1243" s="13">
        <f t="shared" si="218"/>
        <v>3.469620028364648</v>
      </c>
      <c r="R1243" s="13">
        <f t="shared" si="221"/>
        <v>13.660317558854594</v>
      </c>
      <c r="S1243" s="13">
        <f t="shared" si="222"/>
        <v>0</v>
      </c>
    </row>
    <row r="1244" spans="9:19" ht="12.75">
      <c r="I1244" s="2">
        <f t="shared" si="220"/>
        <v>17775</v>
      </c>
      <c r="J1244" s="13">
        <f t="shared" si="219"/>
        <v>-9.1610195712071</v>
      </c>
      <c r="K1244" s="10">
        <f>MAX(D$8,K1243+J1243*I$44/VLOOKUP(K1243,E$47:G$254,3,TRUE))</f>
        <v>183.3477374417828</v>
      </c>
      <c r="L1244" s="13">
        <f t="shared" si="214"/>
        <v>22.831325807641385</v>
      </c>
      <c r="M1244" s="10">
        <f t="shared" si="215"/>
        <v>-6.6686741923586155</v>
      </c>
      <c r="N1244" s="10">
        <f t="shared" si="223"/>
        <v>133.11882066497176</v>
      </c>
      <c r="O1244" s="13">
        <f t="shared" si="216"/>
        <v>-0.569363869755307</v>
      </c>
      <c r="P1244" s="13">
        <f t="shared" si="217"/>
        <v>10.19625728314137</v>
      </c>
      <c r="Q1244" s="13">
        <f t="shared" si="218"/>
        <v>3.474048953292915</v>
      </c>
      <c r="R1244" s="13">
        <f t="shared" si="221"/>
        <v>13.670306236434284</v>
      </c>
      <c r="S1244" s="13">
        <f t="shared" si="222"/>
        <v>0</v>
      </c>
    </row>
    <row r="1245" spans="9:19" ht="12.75">
      <c r="I1245" s="2">
        <f t="shared" si="220"/>
        <v>17790</v>
      </c>
      <c r="J1245" s="13">
        <f t="shared" si="219"/>
        <v>-9.190414370883005</v>
      </c>
      <c r="K1245" s="10">
        <f>MAX(D$8,K1244+J1244*I$44/VLOOKUP(K1244,E$47:G$254,3,TRUE))</f>
        <v>183.20492476304645</v>
      </c>
      <c r="L1245" s="13">
        <f t="shared" si="214"/>
        <v>22.870729388786447</v>
      </c>
      <c r="M1245" s="10">
        <f t="shared" si="215"/>
        <v>-6.929270611213553</v>
      </c>
      <c r="N1245" s="10">
        <f t="shared" si="223"/>
        <v>132.88932010771626</v>
      </c>
      <c r="O1245" s="13">
        <f t="shared" si="216"/>
        <v>-0.5712507149454495</v>
      </c>
      <c r="P1245" s="13">
        <f t="shared" si="217"/>
        <v>10.201822462432538</v>
      </c>
      <c r="Q1245" s="13">
        <f t="shared" si="218"/>
        <v>3.4784925554709036</v>
      </c>
      <c r="R1245" s="13">
        <f t="shared" si="221"/>
        <v>13.680315017903443</v>
      </c>
      <c r="S1245" s="13">
        <f t="shared" si="222"/>
        <v>0</v>
      </c>
    </row>
    <row r="1246" spans="9:19" ht="12.75">
      <c r="I1246" s="2">
        <f t="shared" si="220"/>
        <v>17805</v>
      </c>
      <c r="J1246" s="13">
        <f t="shared" si="219"/>
        <v>-9.223658350443689</v>
      </c>
      <c r="K1246" s="10">
        <f>MAX(D$8,K1245+J1245*I$44/VLOOKUP(K1245,E$47:G$254,3,TRUE))</f>
        <v>183.0616538438217</v>
      </c>
      <c r="L1246" s="13">
        <f t="shared" si="214"/>
        <v>22.914001202833184</v>
      </c>
      <c r="M1246" s="10">
        <f t="shared" si="215"/>
        <v>-6.885998797166817</v>
      </c>
      <c r="N1246" s="10">
        <f t="shared" si="223"/>
        <v>132.65085119758868</v>
      </c>
      <c r="O1246" s="13">
        <f t="shared" si="216"/>
        <v>-0.5730836768990457</v>
      </c>
      <c r="P1246" s="13">
        <f t="shared" si="217"/>
        <v>10.207392436633759</v>
      </c>
      <c r="Q1246" s="13">
        <f t="shared" si="218"/>
        <v>3.482950415755737</v>
      </c>
      <c r="R1246" s="13">
        <f t="shared" si="221"/>
        <v>13.690342852389495</v>
      </c>
      <c r="S1246" s="13">
        <f t="shared" si="222"/>
        <v>0</v>
      </c>
    </row>
    <row r="1247" spans="9:19" ht="12.75">
      <c r="I1247" s="2">
        <f t="shared" si="220"/>
        <v>17820</v>
      </c>
      <c r="J1247" s="13">
        <f t="shared" si="219"/>
        <v>-9.255966720559448</v>
      </c>
      <c r="K1247" s="10">
        <f>MAX(D$8,K1246+J1246*I$44/VLOOKUP(K1246,E$47:G$254,3,TRUE))</f>
        <v>182.91786467859427</v>
      </c>
      <c r="L1247" s="13">
        <f t="shared" si="214"/>
        <v>22.956360547161303</v>
      </c>
      <c r="M1247" s="10">
        <f t="shared" si="215"/>
        <v>-6.843639452838698</v>
      </c>
      <c r="N1247" s="10">
        <f t="shared" si="223"/>
        <v>132.4138714748394</v>
      </c>
      <c r="O1247" s="13">
        <f t="shared" si="216"/>
        <v>-0.5751566609096699</v>
      </c>
      <c r="P1247" s="13">
        <f t="shared" si="217"/>
        <v>10.21296942538888</v>
      </c>
      <c r="Q1247" s="13">
        <f t="shared" si="218"/>
        <v>3.487424401212975</v>
      </c>
      <c r="R1247" s="13">
        <f t="shared" si="221"/>
        <v>13.700393826601855</v>
      </c>
      <c r="S1247" s="13">
        <f t="shared" si="222"/>
        <v>0</v>
      </c>
    </row>
    <row r="1248" spans="9:19" ht="12.75">
      <c r="I1248" s="2">
        <f t="shared" si="220"/>
        <v>17835</v>
      </c>
      <c r="J1248" s="13">
        <f t="shared" si="219"/>
        <v>-9.287361523775527</v>
      </c>
      <c r="K1248" s="10">
        <f>MAX(D$8,K1247+J1247*I$44/VLOOKUP(K1247,E$47:G$254,3,TRUE))</f>
        <v>182.7735718527376</v>
      </c>
      <c r="L1248" s="13">
        <f t="shared" si="214"/>
        <v>22.997828325299704</v>
      </c>
      <c r="M1248" s="10">
        <f t="shared" si="215"/>
        <v>-6.802171674700297</v>
      </c>
      <c r="N1248" s="10">
        <f t="shared" si="223"/>
        <v>132.17834953707825</v>
      </c>
      <c r="O1248" s="13">
        <f t="shared" si="216"/>
        <v>-0.5771713034266668</v>
      </c>
      <c r="P1248" s="13">
        <f t="shared" si="217"/>
        <v>10.21855274350399</v>
      </c>
      <c r="Q1248" s="13">
        <f t="shared" si="218"/>
        <v>3.4919140580201864</v>
      </c>
      <c r="R1248" s="13">
        <f t="shared" si="221"/>
        <v>13.710466801524177</v>
      </c>
      <c r="S1248" s="13">
        <f t="shared" si="222"/>
        <v>0</v>
      </c>
    </row>
    <row r="1249" spans="9:19" ht="12.75">
      <c r="I1249" s="2">
        <f t="shared" si="220"/>
        <v>17850</v>
      </c>
      <c r="J1249" s="13">
        <f t="shared" si="219"/>
        <v>-9.317864290233146</v>
      </c>
      <c r="K1249" s="10">
        <f>MAX(D$8,K1248+J1248*I$44/VLOOKUP(K1248,E$47:G$254,3,TRUE))</f>
        <v>182.62878960800012</v>
      </c>
      <c r="L1249" s="13">
        <f t="shared" si="214"/>
        <v>23.038424957589076</v>
      </c>
      <c r="M1249" s="10">
        <f t="shared" si="215"/>
        <v>-6.961575042410924</v>
      </c>
      <c r="N1249" s="10">
        <f t="shared" si="223"/>
        <v>131.94425470130415</v>
      </c>
      <c r="O1249" s="13">
        <f t="shared" si="216"/>
        <v>-0.5791289789499388</v>
      </c>
      <c r="P1249" s="13">
        <f t="shared" si="217"/>
        <v>10.224141724309133</v>
      </c>
      <c r="Q1249" s="13">
        <f t="shared" si="218"/>
        <v>3.4964189430467965</v>
      </c>
      <c r="R1249" s="13">
        <f t="shared" si="221"/>
        <v>13.72056066735593</v>
      </c>
      <c r="S1249" s="13">
        <f t="shared" si="222"/>
        <v>0</v>
      </c>
    </row>
    <row r="1250" spans="9:19" ht="12.75">
      <c r="I1250" s="2">
        <f t="shared" si="220"/>
        <v>17865</v>
      </c>
      <c r="J1250" s="13">
        <f t="shared" si="219"/>
        <v>-9.350624660483117</v>
      </c>
      <c r="K1250" s="10">
        <f>MAX(D$8,K1249+J1249*I$44/VLOOKUP(K1249,E$47:G$254,3,TRUE))</f>
        <v>182.48353185049325</v>
      </c>
      <c r="L1250" s="13">
        <f t="shared" si="214"/>
        <v>23.081299003309784</v>
      </c>
      <c r="M1250" s="10">
        <f t="shared" si="215"/>
        <v>-6.918700996690216</v>
      </c>
      <c r="N1250" s="10">
        <f t="shared" si="223"/>
        <v>131.70467404321172</v>
      </c>
      <c r="O1250" s="13">
        <f t="shared" si="216"/>
        <v>-0.581031030027475</v>
      </c>
      <c r="P1250" s="13">
        <f t="shared" si="217"/>
        <v>10.229735719221123</v>
      </c>
      <c r="Q1250" s="13">
        <f t="shared" si="218"/>
        <v>3.500938623605543</v>
      </c>
      <c r="R1250" s="13">
        <f t="shared" si="221"/>
        <v>13.730674342826667</v>
      </c>
      <c r="S1250" s="13">
        <f t="shared" si="222"/>
        <v>0</v>
      </c>
    </row>
    <row r="1251" spans="9:19" ht="12.75">
      <c r="I1251" s="2">
        <f t="shared" si="220"/>
        <v>17880</v>
      </c>
      <c r="J1251" s="13">
        <f t="shared" si="219"/>
        <v>-9.382460064863391</v>
      </c>
      <c r="K1251" s="10">
        <f>MAX(D$8,K1250+J1250*I$44/VLOOKUP(K1250,E$47:G$254,3,TRUE))</f>
        <v>182.33776338605082</v>
      </c>
      <c r="L1251" s="13">
        <f t="shared" si="214"/>
        <v>23.12327022847224</v>
      </c>
      <c r="M1251" s="10">
        <f t="shared" si="215"/>
        <v>-6.87672977152776</v>
      </c>
      <c r="N1251" s="10">
        <f t="shared" si="223"/>
        <v>131.4665688834119</v>
      </c>
      <c r="O1251" s="13">
        <f t="shared" si="216"/>
        <v>-0.5830738577697048</v>
      </c>
      <c r="P1251" s="13">
        <f t="shared" si="217"/>
        <v>10.235335968849473</v>
      </c>
      <c r="Q1251" s="13">
        <f t="shared" si="218"/>
        <v>3.5054741947593766</v>
      </c>
      <c r="R1251" s="13">
        <f t="shared" si="221"/>
        <v>13.740810163608849</v>
      </c>
      <c r="S1251" s="13">
        <f t="shared" si="222"/>
        <v>0</v>
      </c>
    </row>
    <row r="1252" spans="9:19" ht="12.75">
      <c r="I1252" s="2">
        <f t="shared" si="220"/>
        <v>17895</v>
      </c>
      <c r="J1252" s="13">
        <f t="shared" si="219"/>
        <v>-9.413392300839806</v>
      </c>
      <c r="K1252" s="10">
        <f>MAX(D$8,K1251+J1251*I$44/VLOOKUP(K1251,E$47:G$254,3,TRUE))</f>
        <v>182.19149863412173</v>
      </c>
      <c r="L1252" s="13">
        <f t="shared" si="214"/>
        <v>23.164359310242766</v>
      </c>
      <c r="M1252" s="10">
        <f t="shared" si="215"/>
        <v>-6.835640689757234</v>
      </c>
      <c r="N1252" s="10">
        <f t="shared" si="223"/>
        <v>131.22990815158764</v>
      </c>
      <c r="O1252" s="13">
        <f t="shared" si="216"/>
        <v>-0.5850590077163815</v>
      </c>
      <c r="P1252" s="13">
        <f t="shared" si="217"/>
        <v>10.240941801554367</v>
      </c>
      <c r="Q1252" s="13">
        <f t="shared" si="218"/>
        <v>3.5100252078485914</v>
      </c>
      <c r="R1252" s="13">
        <f t="shared" si="221"/>
        <v>13.75096700940296</v>
      </c>
      <c r="S1252" s="13">
        <f t="shared" si="222"/>
        <v>0</v>
      </c>
    </row>
    <row r="1253" spans="9:19" ht="12.75">
      <c r="I1253" s="2">
        <f t="shared" si="220"/>
        <v>17910</v>
      </c>
      <c r="J1253" s="13">
        <f t="shared" si="219"/>
        <v>-9.443442659145354</v>
      </c>
      <c r="K1253" s="10">
        <f>MAX(D$8,K1252+J1252*I$44/VLOOKUP(K1252,E$47:G$254,3,TRUE))</f>
        <v>182.04475167435052</v>
      </c>
      <c r="L1253" s="13">
        <f t="shared" si="214"/>
        <v>23.204586447877126</v>
      </c>
      <c r="M1253" s="10">
        <f t="shared" si="215"/>
        <v>-6.795413552122874</v>
      </c>
      <c r="N1253" s="10">
        <f t="shared" si="223"/>
        <v>130.99466148902084</v>
      </c>
      <c r="O1253" s="13">
        <f t="shared" si="216"/>
        <v>-0.5869878390848271</v>
      </c>
      <c r="P1253" s="13">
        <f t="shared" si="217"/>
        <v>10.246552563945313</v>
      </c>
      <c r="Q1253" s="13">
        <f t="shared" si="218"/>
        <v>3.5145912247864595</v>
      </c>
      <c r="R1253" s="13">
        <f t="shared" si="221"/>
        <v>13.761143788731772</v>
      </c>
      <c r="S1253" s="13">
        <f t="shared" si="222"/>
        <v>0</v>
      </c>
    </row>
    <row r="1254" spans="9:19" ht="12.75">
      <c r="I1254" s="2">
        <f t="shared" si="220"/>
        <v>17925</v>
      </c>
      <c r="J1254" s="13">
        <f t="shared" si="219"/>
        <v>-9.472631935524605</v>
      </c>
      <c r="K1254" s="10">
        <f>MAX(D$8,K1253+J1253*I$44/VLOOKUP(K1253,E$47:G$254,3,TRUE))</f>
        <v>181.89753625447688</v>
      </c>
      <c r="L1254" s="13">
        <f t="shared" si="214"/>
        <v>23.243971373787154</v>
      </c>
      <c r="M1254" s="10">
        <f t="shared" si="215"/>
        <v>-6.756028626212846</v>
      </c>
      <c r="N1254" s="10">
        <f t="shared" si="223"/>
        <v>130.76079923214513</v>
      </c>
      <c r="O1254" s="13">
        <f t="shared" si="216"/>
        <v>-0.5888616794945847</v>
      </c>
      <c r="P1254" s="13">
        <f t="shared" si="217"/>
        <v>10.25216762044911</v>
      </c>
      <c r="Q1254" s="13">
        <f t="shared" si="218"/>
        <v>3.5191718178134384</v>
      </c>
      <c r="R1254" s="13">
        <f t="shared" si="221"/>
        <v>13.77133943826255</v>
      </c>
      <c r="S1254" s="13">
        <f t="shared" si="222"/>
        <v>0</v>
      </c>
    </row>
    <row r="1255" spans="9:19" ht="12.75">
      <c r="I1255" s="2">
        <f t="shared" si="220"/>
        <v>17940</v>
      </c>
      <c r="J1255" s="13">
        <f t="shared" si="219"/>
        <v>-9.500980442207311</v>
      </c>
      <c r="K1255" s="10">
        <f>MAX(D$8,K1254+J1254*I$44/VLOOKUP(K1254,E$47:G$254,3,TRUE))</f>
        <v>181.74986579805216</v>
      </c>
      <c r="L1255" s="13">
        <f t="shared" si="214"/>
        <v>23.282533364351174</v>
      </c>
      <c r="M1255" s="10">
        <f t="shared" si="215"/>
        <v>-6.717466635648826</v>
      </c>
      <c r="N1255" s="10">
        <f t="shared" si="223"/>
        <v>130.52829239647957</v>
      </c>
      <c r="O1255" s="13">
        <f t="shared" si="216"/>
        <v>-0.59068182569888</v>
      </c>
      <c r="P1255" s="13">
        <f t="shared" si="217"/>
        <v>10.25778635288679</v>
      </c>
      <c r="Q1255" s="13">
        <f t="shared" si="218"/>
        <v>3.5237665692570745</v>
      </c>
      <c r="R1255" s="13">
        <f t="shared" si="221"/>
        <v>13.781552922143863</v>
      </c>
      <c r="S1255" s="13">
        <f t="shared" si="222"/>
        <v>0</v>
      </c>
    </row>
    <row r="1256" spans="9:19" ht="12.75">
      <c r="I1256" s="2">
        <f t="shared" si="220"/>
        <v>17955</v>
      </c>
      <c r="J1256" s="13">
        <f t="shared" si="219"/>
        <v>-9.52850801911702</v>
      </c>
      <c r="K1256" s="10">
        <f>MAX(D$8,K1255+J1255*I$44/VLOOKUP(K1255,E$47:G$254,3,TRUE))</f>
        <v>181.60175341197692</v>
      </c>
      <c r="L1256" s="13">
        <f t="shared" si="214"/>
        <v>23.32029125047388</v>
      </c>
      <c r="M1256" s="10">
        <f t="shared" si="215"/>
        <v>-6.679708749526121</v>
      </c>
      <c r="N1256" s="10">
        <f t="shared" si="223"/>
        <v>130.29711266093437</v>
      </c>
      <c r="O1256" s="13">
        <f t="shared" si="216"/>
        <v>-0.5924495443009619</v>
      </c>
      <c r="P1256" s="13">
        <f t="shared" si="217"/>
        <v>10.263408160059388</v>
      </c>
      <c r="Q1256" s="13">
        <f t="shared" si="218"/>
        <v>3.5283750712974706</v>
      </c>
      <c r="R1256" s="13">
        <f t="shared" si="221"/>
        <v>13.79178323135686</v>
      </c>
      <c r="S1256" s="13">
        <f t="shared" si="222"/>
        <v>0</v>
      </c>
    </row>
    <row r="1257" spans="9:19" ht="12.75">
      <c r="I1257" s="2">
        <f t="shared" si="220"/>
        <v>17970</v>
      </c>
      <c r="J1257" s="13">
        <f t="shared" si="219"/>
        <v>-9.555234044821049</v>
      </c>
      <c r="K1257" s="10">
        <f>MAX(D$8,K1256+J1256*I$44/VLOOKUP(K1256,E$47:G$254,3,TRUE))</f>
        <v>181.4532118938638</v>
      </c>
      <c r="L1257" s="13">
        <f t="shared" si="214"/>
        <v>23.357263427901696</v>
      </c>
      <c r="M1257" s="10">
        <f t="shared" si="215"/>
        <v>-6.642736572098304</v>
      </c>
      <c r="N1257" s="10">
        <f t="shared" si="223"/>
        <v>130.06723235248006</v>
      </c>
      <c r="O1257" s="13">
        <f t="shared" si="216"/>
        <v>-0.5941660724524809</v>
      </c>
      <c r="P1257" s="13">
        <f t="shared" si="217"/>
        <v>10.269032457342455</v>
      </c>
      <c r="Q1257" s="13">
        <f t="shared" si="218"/>
        <v>3.5329969257381935</v>
      </c>
      <c r="R1257" s="13">
        <f t="shared" si="221"/>
        <v>13.802029383080647</v>
      </c>
      <c r="S1257" s="13">
        <f t="shared" si="222"/>
        <v>0</v>
      </c>
    </row>
    <row r="1258" spans="9:19" ht="12.75">
      <c r="I1258" s="2">
        <f t="shared" si="220"/>
        <v>17985</v>
      </c>
      <c r="J1258" s="13">
        <f t="shared" si="219"/>
        <v>-9.581177447227496</v>
      </c>
      <c r="K1258" s="10">
        <f>MAX(D$8,K1257+J1257*I$44/VLOOKUP(K1257,E$47:G$254,3,TRUE))</f>
        <v>181.3042537392297</v>
      </c>
      <c r="L1258" s="13">
        <f t="shared" si="214"/>
        <v>23.3934678672991</v>
      </c>
      <c r="M1258" s="10">
        <f t="shared" si="215"/>
        <v>-6.106532132700899</v>
      </c>
      <c r="N1258" s="10">
        <f t="shared" si="223"/>
        <v>129.83862443117167</v>
      </c>
      <c r="O1258" s="13">
        <f t="shared" si="216"/>
        <v>-0.5958326185364058</v>
      </c>
      <c r="P1258" s="13">
        <f t="shared" si="217"/>
        <v>10.274658676289118</v>
      </c>
      <c r="Q1258" s="13">
        <f t="shared" si="218"/>
        <v>3.537631743782487</v>
      </c>
      <c r="R1258" s="13">
        <f t="shared" si="221"/>
        <v>13.812290420071605</v>
      </c>
      <c r="S1258" s="13">
        <f t="shared" si="222"/>
        <v>0</v>
      </c>
    </row>
    <row r="1259" spans="9:19" ht="12.75">
      <c r="I1259" s="2">
        <f t="shared" si="220"/>
        <v>18000</v>
      </c>
      <c r="J1259" s="13">
        <f t="shared" si="219"/>
        <v>-9.59853518668919</v>
      </c>
      <c r="K1259" s="10">
        <f>MAX(D$8,K1258+J1258*I$44/VLOOKUP(K1258,E$47:G$254,3,TRUE))</f>
        <v>181.15489114852116</v>
      </c>
      <c r="L1259" s="13">
        <f t="shared" si="214"/>
        <v>23.42110059674548</v>
      </c>
      <c r="M1259" s="10">
        <f t="shared" si="215"/>
        <v>-6.078899403254521</v>
      </c>
      <c r="N1259" s="10">
        <f t="shared" si="223"/>
        <v>129.6284698356811</v>
      </c>
      <c r="O1259" s="13">
        <f t="shared" si="216"/>
        <v>-0.5974503628341381</v>
      </c>
      <c r="P1259" s="13">
        <f t="shared" si="217"/>
        <v>10.280286264241607</v>
      </c>
      <c r="Q1259" s="13">
        <f t="shared" si="218"/>
        <v>3.542279145814681</v>
      </c>
      <c r="R1259" s="13">
        <f t="shared" si="221"/>
        <v>13.822565410056288</v>
      </c>
      <c r="S1259" s="13">
        <f t="shared" si="222"/>
        <v>0</v>
      </c>
    </row>
    <row r="1260" spans="9:19" ht="12.75">
      <c r="I1260" s="2">
        <f t="shared" si="220"/>
        <v>18015</v>
      </c>
      <c r="J1260" s="13">
        <f t="shared" si="219"/>
        <v>-9.615332994935335</v>
      </c>
      <c r="K1260" s="10">
        <f>MAX(D$8,K1259+J1259*I$44/VLOOKUP(K1259,E$47:G$254,3,TRUE))</f>
        <v>181.00525796508546</v>
      </c>
      <c r="L1260" s="13">
        <f t="shared" si="214"/>
        <v>23.448178069199663</v>
      </c>
      <c r="M1260" s="10">
        <f t="shared" si="215"/>
        <v>-6.051821930800337</v>
      </c>
      <c r="N1260" s="10">
        <f t="shared" si="223"/>
        <v>129.4192662128462</v>
      </c>
      <c r="O1260" s="13">
        <f t="shared" si="216"/>
        <v>-0.5985327337427861</v>
      </c>
      <c r="P1260" s="13">
        <f t="shared" si="217"/>
        <v>10.285910106951883</v>
      </c>
      <c r="Q1260" s="13">
        <f t="shared" si="218"/>
        <v>3.546934967312446</v>
      </c>
      <c r="R1260" s="13">
        <f t="shared" si="221"/>
        <v>13.832845074264329</v>
      </c>
      <c r="S1260" s="13">
        <f t="shared" si="222"/>
        <v>0</v>
      </c>
    </row>
    <row r="1261" spans="9:19" ht="12.75">
      <c r="I1261" s="2">
        <f t="shared" si="220"/>
        <v>18030</v>
      </c>
      <c r="J1261" s="13">
        <f t="shared" si="219"/>
        <v>-9.631584176584811</v>
      </c>
      <c r="K1261" s="10">
        <f>MAX(D$8,K1260+J1260*I$44/VLOOKUP(K1260,E$47:G$254,3,TRUE))</f>
        <v>180.85536291778476</v>
      </c>
      <c r="L1261" s="13">
        <f t="shared" si="214"/>
        <v>23.474712938241773</v>
      </c>
      <c r="M1261" s="10">
        <f t="shared" si="215"/>
        <v>-6.0252870617582275</v>
      </c>
      <c r="N1261" s="10">
        <f t="shared" si="223"/>
        <v>129.21099445365286</v>
      </c>
      <c r="O1261" s="13">
        <f t="shared" si="216"/>
        <v>-0.5995801892028112</v>
      </c>
      <c r="P1261" s="13">
        <f t="shared" si="217"/>
        <v>10.29152982497885</v>
      </c>
      <c r="Q1261" s="13">
        <f t="shared" si="218"/>
        <v>3.5515989366781118</v>
      </c>
      <c r="R1261" s="13">
        <f t="shared" si="221"/>
        <v>13.843128761656962</v>
      </c>
      <c r="S1261" s="13">
        <f t="shared" si="222"/>
        <v>0</v>
      </c>
    </row>
    <row r="1262" spans="9:19" ht="12.75">
      <c r="I1262" s="2">
        <f t="shared" si="220"/>
        <v>18045</v>
      </c>
      <c r="J1262" s="13">
        <f t="shared" si="219"/>
        <v>-9.647301726490657</v>
      </c>
      <c r="K1262" s="10">
        <f>MAX(D$8,K1261+J1261*I$44/VLOOKUP(K1261,E$47:G$254,3,TRUE))</f>
        <v>180.70521452807318</v>
      </c>
      <c r="L1262" s="13">
        <f t="shared" si="214"/>
        <v>23.500717565234893</v>
      </c>
      <c r="M1262" s="10">
        <f t="shared" si="215"/>
        <v>-5.999282434765107</v>
      </c>
      <c r="N1262" s="10">
        <f t="shared" si="223"/>
        <v>129.00363588455642</v>
      </c>
      <c r="O1262" s="13">
        <f t="shared" si="216"/>
        <v>-0.600593558846299</v>
      </c>
      <c r="P1262" s="13">
        <f t="shared" si="217"/>
        <v>10.29714504997675</v>
      </c>
      <c r="Q1262" s="13">
        <f t="shared" si="218"/>
        <v>3.5562707887674874</v>
      </c>
      <c r="R1262" s="13">
        <f t="shared" si="221"/>
        <v>13.853415838744237</v>
      </c>
      <c r="S1262" s="13">
        <f t="shared" si="222"/>
        <v>0</v>
      </c>
    </row>
    <row r="1263" spans="9:19" ht="12.75">
      <c r="I1263" s="2">
        <f t="shared" si="220"/>
        <v>18060</v>
      </c>
      <c r="J1263" s="13">
        <f t="shared" si="219"/>
        <v>-9.662498336931947</v>
      </c>
      <c r="K1263" s="10">
        <f>MAX(D$8,K1262+J1262*I$44/VLOOKUP(K1262,E$47:G$254,3,TRUE))</f>
        <v>180.554821114826</v>
      </c>
      <c r="L1263" s="13">
        <f aca="true" t="shared" si="224" ref="L1263:L1326">(K1263-N1263)/D$12</f>
        <v>23.526204026091346</v>
      </c>
      <c r="M1263" s="10">
        <f t="shared" si="215"/>
        <v>-3.902367402480113</v>
      </c>
      <c r="N1263" s="10">
        <f t="shared" si="223"/>
        <v>128.79717225742505</v>
      </c>
      <c r="O1263" s="13">
        <f t="shared" si="216"/>
        <v>-0.6015736529886908</v>
      </c>
      <c r="P1263" s="13">
        <f t="shared" si="217"/>
        <v>10.302755424419797</v>
      </c>
      <c r="Q1263" s="13">
        <f t="shared" si="218"/>
        <v>3.5609502647396027</v>
      </c>
      <c r="R1263" s="13">
        <f t="shared" si="221"/>
        <v>13.8637056891594</v>
      </c>
      <c r="S1263" s="13">
        <f t="shared" si="222"/>
        <v>0</v>
      </c>
    </row>
    <row r="1264" spans="9:19" ht="12.75">
      <c r="I1264" s="2">
        <f t="shared" si="220"/>
        <v>18075</v>
      </c>
      <c r="J1264" s="13">
        <f t="shared" si="219"/>
        <v>-9.64478293420484</v>
      </c>
      <c r="K1264" s="10">
        <f>MAX(D$8,K1263+J1263*I$44/VLOOKUP(K1263,E$47:G$254,3,TRUE))</f>
        <v>180.40419079905635</v>
      </c>
      <c r="L1264" s="13">
        <f t="shared" si="224"/>
        <v>23.518780647447915</v>
      </c>
      <c r="M1264" s="10">
        <f t="shared" si="215"/>
        <v>-3.9097907811235437</v>
      </c>
      <c r="N1264" s="10">
        <f t="shared" si="223"/>
        <v>128.66287337467094</v>
      </c>
      <c r="O1264" s="13">
        <f t="shared" si="216"/>
        <v>-0.6025212630786427</v>
      </c>
      <c r="P1264" s="13">
        <f t="shared" si="217"/>
        <v>10.308360601333124</v>
      </c>
      <c r="Q1264" s="13">
        <f t="shared" si="218"/>
        <v>3.5656371119099495</v>
      </c>
      <c r="R1264" s="13">
        <f t="shared" si="221"/>
        <v>13.873997713243075</v>
      </c>
      <c r="S1264" s="13">
        <f t="shared" si="222"/>
        <v>0</v>
      </c>
    </row>
    <row r="1265" spans="9:19" ht="12.75">
      <c r="I1265" s="2">
        <f t="shared" si="220"/>
        <v>18090</v>
      </c>
      <c r="J1265" s="13">
        <f t="shared" si="219"/>
        <v>-9.627342040675018</v>
      </c>
      <c r="K1265" s="10">
        <f>MAX(D$8,K1264+J1264*I$44/VLOOKUP(K1264,E$47:G$254,3,TRUE))</f>
        <v>180.2538366516868</v>
      </c>
      <c r="L1265" s="13">
        <f t="shared" si="224"/>
        <v>23.511598924213565</v>
      </c>
      <c r="M1265" s="10">
        <f aca="true" t="shared" si="225" ref="M1265:M1328">L1265-VLOOKUP(N1265,A$47:C$254,2,TRUE)</f>
        <v>-3.345543932929349</v>
      </c>
      <c r="N1265" s="10">
        <f t="shared" si="223"/>
        <v>128.52831901841697</v>
      </c>
      <c r="O1265" s="13">
        <f aca="true" t="shared" si="226" ref="O1265:O1328">(K1265-K1264)/(I1265-I1264)*60</f>
        <v>-0.6014165894781627</v>
      </c>
      <c r="P1265" s="13">
        <f t="shared" si="217"/>
        <v>10.313941517410328</v>
      </c>
      <c r="Q1265" s="13">
        <f t="shared" si="218"/>
        <v>3.5703153661282196</v>
      </c>
      <c r="R1265" s="13">
        <f t="shared" si="221"/>
        <v>13.884256883538548</v>
      </c>
      <c r="S1265" s="13">
        <f t="shared" si="222"/>
        <v>0</v>
      </c>
    </row>
    <row r="1266" spans="9:19" ht="12.75">
      <c r="I1266" s="2">
        <f t="shared" si="220"/>
        <v>18105</v>
      </c>
      <c r="J1266" s="13">
        <f t="shared" si="219"/>
        <v>-9.601230650946777</v>
      </c>
      <c r="K1266" s="10">
        <f>MAX(D$8,K1265+J1265*I$44/VLOOKUP(K1265,E$47:G$254,3,TRUE))</f>
        <v>180.1037543933472</v>
      </c>
      <c r="L1266" s="13">
        <f t="shared" si="224"/>
        <v>23.49571424259565</v>
      </c>
      <c r="M1266" s="10">
        <f t="shared" si="225"/>
        <v>-3.3614286145472647</v>
      </c>
      <c r="N1266" s="10">
        <f t="shared" si="223"/>
        <v>128.41318305963676</v>
      </c>
      <c r="O1266" s="13">
        <f t="shared" si="226"/>
        <v>-0.6003290333584346</v>
      </c>
      <c r="P1266" s="13">
        <f t="shared" si="217"/>
        <v>10.319498431102286</v>
      </c>
      <c r="Q1266" s="13">
        <f t="shared" si="218"/>
        <v>3.574985160546588</v>
      </c>
      <c r="R1266" s="13">
        <f t="shared" si="221"/>
        <v>13.894483591648873</v>
      </c>
      <c r="S1266" s="13">
        <f t="shared" si="222"/>
        <v>0</v>
      </c>
    </row>
    <row r="1267" spans="9:19" ht="12.75">
      <c r="I1267" s="2">
        <f t="shared" si="220"/>
        <v>18120</v>
      </c>
      <c r="J1267" s="13">
        <f t="shared" si="219"/>
        <v>-9.575594326264516</v>
      </c>
      <c r="K1267" s="10">
        <f>MAX(D$8,K1266+J1266*I$44/VLOOKUP(K1266,E$47:G$254,3,TRUE))</f>
        <v>179.95407918986473</v>
      </c>
      <c r="L1267" s="13">
        <f t="shared" si="224"/>
        <v>23.480263070856115</v>
      </c>
      <c r="M1267" s="10">
        <f t="shared" si="225"/>
        <v>-2.805451214858259</v>
      </c>
      <c r="N1267" s="10">
        <f t="shared" si="223"/>
        <v>128.29750043398127</v>
      </c>
      <c r="O1267" s="13">
        <f t="shared" si="226"/>
        <v>-0.598700813929895</v>
      </c>
      <c r="P1267" s="13">
        <f t="shared" si="217"/>
        <v>10.325026455097703</v>
      </c>
      <c r="Q1267" s="13">
        <f t="shared" si="218"/>
        <v>3.579642289493895</v>
      </c>
      <c r="R1267" s="13">
        <f t="shared" si="221"/>
        <v>13.904668744591598</v>
      </c>
      <c r="S1267" s="13">
        <f t="shared" si="222"/>
        <v>0</v>
      </c>
    </row>
    <row r="1268" spans="9:19" ht="12.75">
      <c r="I1268" s="2">
        <f t="shared" si="220"/>
        <v>18135</v>
      </c>
      <c r="J1268" s="13">
        <f t="shared" si="219"/>
        <v>-9.54148339215365</v>
      </c>
      <c r="K1268" s="10">
        <f>MAX(D$8,K1267+J1267*I$44/VLOOKUP(K1267,E$47:G$254,3,TRUE))</f>
        <v>179.80480363537026</v>
      </c>
      <c r="L1268" s="13">
        <f t="shared" si="224"/>
        <v>23.456296372876487</v>
      </c>
      <c r="M1268" s="10">
        <f t="shared" si="225"/>
        <v>-2.8294179128378865</v>
      </c>
      <c r="N1268" s="10">
        <f t="shared" si="223"/>
        <v>128.200951615042</v>
      </c>
      <c r="O1268" s="13">
        <f t="shared" si="226"/>
        <v>-0.5971022179778629</v>
      </c>
      <c r="P1268" s="13">
        <f aca="true" t="shared" si="227" ref="P1268:P1331">$D$16*($D$19*$D$21*$D$17+$D$20*$D$22*$D$18)*($D$7^4-$K1268^4)</f>
        <v>10.330525997319821</v>
      </c>
      <c r="Q1268" s="13">
        <f aca="true" t="shared" si="228" ref="Q1268:Q1331">($D$7-$K1268)*(1/$D$13+1/$D$14)</f>
        <v>3.584286983403016</v>
      </c>
      <c r="R1268" s="13">
        <f t="shared" si="221"/>
        <v>13.914812980722838</v>
      </c>
      <c r="S1268" s="13">
        <f t="shared" si="222"/>
        <v>0</v>
      </c>
    </row>
    <row r="1269" spans="9:19" ht="12.75">
      <c r="I1269" s="2">
        <f t="shared" si="220"/>
        <v>18150</v>
      </c>
      <c r="J1269" s="13">
        <f t="shared" si="219"/>
        <v>-9.508038823874543</v>
      </c>
      <c r="K1269" s="10">
        <f>MAX(D$8,K1268+J1268*I$44/VLOOKUP(K1268,E$47:G$254,3,TRUE))</f>
        <v>179.6560598419791</v>
      </c>
      <c r="L1269" s="13">
        <f t="shared" si="224"/>
        <v>23.432946296856557</v>
      </c>
      <c r="M1269" s="10">
        <f t="shared" si="225"/>
        <v>-2.2813394174292725</v>
      </c>
      <c r="N1269" s="10">
        <f t="shared" si="223"/>
        <v>128.10357798889467</v>
      </c>
      <c r="O1269" s="13">
        <f t="shared" si="226"/>
        <v>-0.5949751735646487</v>
      </c>
      <c r="P1269" s="13">
        <f t="shared" si="227"/>
        <v>10.335992341363282</v>
      </c>
      <c r="Q1269" s="13">
        <f t="shared" si="228"/>
        <v>3.588915131618731</v>
      </c>
      <c r="R1269" s="13">
        <f t="shared" si="221"/>
        <v>13.924907472982014</v>
      </c>
      <c r="S1269" s="13">
        <f t="shared" si="222"/>
        <v>0</v>
      </c>
    </row>
    <row r="1270" spans="9:19" ht="12.75">
      <c r="I1270" s="2">
        <f t="shared" si="220"/>
        <v>18165</v>
      </c>
      <c r="J1270" s="13">
        <f t="shared" si="219"/>
        <v>-9.4663064937295</v>
      </c>
      <c r="K1270" s="10">
        <f>MAX(D$8,K1269+J1269*I$44/VLOOKUP(K1269,E$47:G$254,3,TRUE))</f>
        <v>179.50783742160195</v>
      </c>
      <c r="L1270" s="13">
        <f t="shared" si="224"/>
        <v>23.401259586690923</v>
      </c>
      <c r="M1270" s="10">
        <f t="shared" si="225"/>
        <v>-2.313026127594906</v>
      </c>
      <c r="N1270" s="10">
        <f t="shared" si="223"/>
        <v>128.0250663308819</v>
      </c>
      <c r="O1270" s="13">
        <f t="shared" si="226"/>
        <v>-0.5928896815086091</v>
      </c>
      <c r="P1270" s="13">
        <f t="shared" si="227"/>
        <v>10.341426035596026</v>
      </c>
      <c r="Q1270" s="13">
        <f t="shared" si="228"/>
        <v>3.5935270573653972</v>
      </c>
      <c r="R1270" s="13">
        <f t="shared" si="221"/>
        <v>13.934953092961424</v>
      </c>
      <c r="S1270" s="13">
        <f t="shared" si="222"/>
        <v>0</v>
      </c>
    </row>
    <row r="1271" spans="9:19" ht="12.75">
      <c r="I1271" s="2">
        <f t="shared" si="220"/>
        <v>18180</v>
      </c>
      <c r="J1271" s="13">
        <f t="shared" si="219"/>
        <v>-9.42542300213564</v>
      </c>
      <c r="K1271" s="10">
        <f>MAX(D$8,K1270+J1270*I$44/VLOOKUP(K1270,E$47:G$254,3,TRUE))</f>
        <v>179.36026557355592</v>
      </c>
      <c r="L1271" s="13">
        <f t="shared" si="224"/>
        <v>23.370364268161396</v>
      </c>
      <c r="M1271" s="10">
        <f t="shared" si="225"/>
        <v>-1.7724928746958497</v>
      </c>
      <c r="N1271" s="10">
        <f t="shared" si="223"/>
        <v>127.94546418360085</v>
      </c>
      <c r="O1271" s="13">
        <f t="shared" si="226"/>
        <v>-0.5902873921841092</v>
      </c>
      <c r="P1271" s="13">
        <f t="shared" si="227"/>
        <v>10.346822525406537</v>
      </c>
      <c r="Q1271" s="13">
        <f t="shared" si="228"/>
        <v>3.5981187406192183</v>
      </c>
      <c r="R1271" s="13">
        <f t="shared" si="221"/>
        <v>13.944941266025756</v>
      </c>
      <c r="S1271" s="13">
        <f t="shared" si="222"/>
        <v>0</v>
      </c>
    </row>
    <row r="1272" spans="9:19" ht="12.75">
      <c r="I1272" s="2">
        <f t="shared" si="220"/>
        <v>18195</v>
      </c>
      <c r="J1272" s="13">
        <f t="shared" si="219"/>
        <v>-9.376429974210865</v>
      </c>
      <c r="K1272" s="10">
        <f>MAX(D$8,K1271+J1271*I$44/VLOOKUP(K1271,E$47:G$254,3,TRUE))</f>
        <v>179.2133310651537</v>
      </c>
      <c r="L1272" s="13">
        <f t="shared" si="224"/>
        <v>23.33130305823186</v>
      </c>
      <c r="M1272" s="10">
        <f t="shared" si="225"/>
        <v>-1.811554084625385</v>
      </c>
      <c r="N1272" s="10">
        <f t="shared" si="223"/>
        <v>127.88446433704361</v>
      </c>
      <c r="O1272" s="13">
        <f t="shared" si="226"/>
        <v>-0.5877380336088436</v>
      </c>
      <c r="P1272" s="13">
        <f t="shared" si="227"/>
        <v>10.352182490907063</v>
      </c>
      <c r="Q1272" s="13">
        <f t="shared" si="228"/>
        <v>3.602690593113933</v>
      </c>
      <c r="R1272" s="13">
        <f t="shared" si="221"/>
        <v>13.954873084020996</v>
      </c>
      <c r="S1272" s="13">
        <f t="shared" si="222"/>
        <v>0</v>
      </c>
    </row>
    <row r="1273" spans="9:19" ht="12.75">
      <c r="I1273" s="2">
        <f t="shared" si="220"/>
        <v>18210</v>
      </c>
      <c r="J1273" s="13">
        <f t="shared" si="219"/>
        <v>-9.328459837108428</v>
      </c>
      <c r="K1273" s="10">
        <f>MAX(D$8,K1272+J1272*I$44/VLOOKUP(K1272,E$47:G$254,3,TRUE))</f>
        <v>179.06716031732455</v>
      </c>
      <c r="L1273" s="13">
        <f t="shared" si="224"/>
        <v>23.293200048842444</v>
      </c>
      <c r="M1273" s="10">
        <f t="shared" si="225"/>
        <v>-1.8496570940148018</v>
      </c>
      <c r="N1273" s="10">
        <f t="shared" si="223"/>
        <v>127.82212020987117</v>
      </c>
      <c r="O1273" s="13">
        <f t="shared" si="226"/>
        <v>-0.5846829913166403</v>
      </c>
      <c r="P1273" s="13">
        <f t="shared" si="227"/>
        <v>10.357501530459011</v>
      </c>
      <c r="Q1273" s="13">
        <f t="shared" si="228"/>
        <v>3.607238681275005</v>
      </c>
      <c r="R1273" s="13">
        <f t="shared" si="221"/>
        <v>13.964740211734016</v>
      </c>
      <c r="S1273" s="13">
        <f t="shared" si="222"/>
        <v>0</v>
      </c>
    </row>
    <row r="1274" spans="9:19" ht="12.75">
      <c r="I1274" s="2">
        <f t="shared" si="220"/>
        <v>18225</v>
      </c>
      <c r="J1274" s="13">
        <f t="shared" si="219"/>
        <v>-9.281489053806503</v>
      </c>
      <c r="K1274" s="10">
        <f>MAX(D$8,K1273+J1273*I$44/VLOOKUP(K1273,E$47:G$254,3,TRUE))</f>
        <v>178.9217373840509</v>
      </c>
      <c r="L1274" s="13">
        <f t="shared" si="224"/>
        <v>23.256033002619898</v>
      </c>
      <c r="M1274" s="10">
        <f t="shared" si="225"/>
        <v>-1.3153955688087677</v>
      </c>
      <c r="N1274" s="10">
        <f t="shared" si="223"/>
        <v>127.75846477828713</v>
      </c>
      <c r="O1274" s="13">
        <f t="shared" si="226"/>
        <v>-0.5816917330945444</v>
      </c>
      <c r="P1274" s="13">
        <f t="shared" si="227"/>
        <v>10.362780447552224</v>
      </c>
      <c r="Q1274" s="13">
        <f t="shared" si="228"/>
        <v>3.611763501261171</v>
      </c>
      <c r="R1274" s="13">
        <f t="shared" si="221"/>
        <v>13.974543948813395</v>
      </c>
      <c r="S1274" s="13">
        <f t="shared" si="222"/>
        <v>0</v>
      </c>
    </row>
    <row r="1275" spans="9:19" ht="12.75">
      <c r="I1275" s="2">
        <f t="shared" si="220"/>
        <v>18240</v>
      </c>
      <c r="J1275" s="13">
        <f aca="true" t="shared" si="229" ref="J1275:J1338">(D$7-K1275)*(1/D$13+1/D$14)+D$16*(D$19*D$21*D$17+D$20*D$22*D$18)*(D$7^4-K1275^4)-(K1275-N1275)/D$12</f>
        <v>-9.226555745568973</v>
      </c>
      <c r="K1275" s="10">
        <f>MAX(D$8,K1274+J1274*I$44/VLOOKUP(K1274,E$47:G$254,3,TRUE))</f>
        <v>178.77704668623792</v>
      </c>
      <c r="L1275" s="13">
        <f t="shared" si="224"/>
        <v>23.210841308438862</v>
      </c>
      <c r="M1275" s="10">
        <f t="shared" si="225"/>
        <v>-1.360587262989803</v>
      </c>
      <c r="N1275" s="10">
        <f t="shared" si="223"/>
        <v>127.71319580767242</v>
      </c>
      <c r="O1275" s="13">
        <f t="shared" si="226"/>
        <v>-0.5787627912519611</v>
      </c>
      <c r="P1275" s="13">
        <f t="shared" si="227"/>
        <v>10.368020025055483</v>
      </c>
      <c r="Q1275" s="13">
        <f t="shared" si="228"/>
        <v>3.6162655378144057</v>
      </c>
      <c r="R1275" s="13">
        <f t="shared" si="221"/>
        <v>13.98428556286989</v>
      </c>
      <c r="S1275" s="13">
        <f t="shared" si="222"/>
        <v>0</v>
      </c>
    </row>
    <row r="1276" spans="9:19" ht="12.75">
      <c r="I1276" s="2">
        <f aca="true" t="shared" si="230" ref="I1276:I1339">I1275+I$44</f>
        <v>18255</v>
      </c>
      <c r="J1276" s="13">
        <f t="shared" si="229"/>
        <v>-9.172788880473192</v>
      </c>
      <c r="K1276" s="10">
        <f>MAX(D$8,K1275+J1275*I$44/VLOOKUP(K1275,E$47:G$254,3,TRUE))</f>
        <v>178.63321235302936</v>
      </c>
      <c r="L1276" s="13">
        <f t="shared" si="224"/>
        <v>23.16674580703992</v>
      </c>
      <c r="M1276" s="10">
        <f t="shared" si="225"/>
        <v>-1.4046827643887454</v>
      </c>
      <c r="N1276" s="10">
        <f t="shared" si="223"/>
        <v>127.66637157754154</v>
      </c>
      <c r="O1276" s="13">
        <f t="shared" si="226"/>
        <v>-0.5753373328342377</v>
      </c>
      <c r="P1276" s="13">
        <f t="shared" si="227"/>
        <v>10.37321599789788</v>
      </c>
      <c r="Q1276" s="13">
        <f t="shared" si="228"/>
        <v>3.6207409286688472</v>
      </c>
      <c r="R1276" s="13">
        <f aca="true" t="shared" si="231" ref="R1276:R1339">(D$7-K1276)*(1/D$13+1/D$14)+D$16*(D$19*D$21*D$17+D$20*D$22*D$18)*(D$7^4-K1276^4)</f>
        <v>13.993956926566728</v>
      </c>
      <c r="S1276" s="13">
        <f aca="true" t="shared" si="232" ref="S1276:S1339">IF(K1276=D$8,-J1276,0)</f>
        <v>0</v>
      </c>
    </row>
    <row r="1277" spans="9:19" ht="12.75">
      <c r="I1277" s="2">
        <f t="shared" si="230"/>
        <v>18270</v>
      </c>
      <c r="J1277" s="13">
        <f t="shared" si="229"/>
        <v>-9.120161580714578</v>
      </c>
      <c r="K1277" s="10">
        <f>MAX(D$8,K1276+J1276*I$44/VLOOKUP(K1276,E$47:G$254,3,TRUE))</f>
        <v>178.49021620054643</v>
      </c>
      <c r="L1277" s="13">
        <f t="shared" si="224"/>
        <v>23.123721085219962</v>
      </c>
      <c r="M1277" s="10">
        <f t="shared" si="225"/>
        <v>-1.447707486208703</v>
      </c>
      <c r="N1277" s="10">
        <f t="shared" si="223"/>
        <v>127.6180298130625</v>
      </c>
      <c r="O1277" s="13">
        <f t="shared" si="226"/>
        <v>-0.5719846099317465</v>
      </c>
      <c r="P1277" s="13">
        <f t="shared" si="227"/>
        <v>10.378369264891322</v>
      </c>
      <c r="Q1277" s="13">
        <f t="shared" si="228"/>
        <v>3.6251902396140623</v>
      </c>
      <c r="R1277" s="13">
        <f t="shared" si="231"/>
        <v>14.003559504505384</v>
      </c>
      <c r="S1277" s="13">
        <f t="shared" si="232"/>
        <v>0</v>
      </c>
    </row>
    <row r="1278" spans="9:19" ht="12.75">
      <c r="I1278" s="2">
        <f t="shared" si="230"/>
        <v>18285</v>
      </c>
      <c r="J1278" s="13">
        <f t="shared" si="229"/>
        <v>-9.068647592883645</v>
      </c>
      <c r="K1278" s="10">
        <f>MAX(D$8,K1277+J1277*I$44/VLOOKUP(K1277,E$47:G$254,3,TRUE))</f>
        <v>178.34804046391292</v>
      </c>
      <c r="L1278" s="13">
        <f t="shared" si="224"/>
        <v>23.081742317771752</v>
      </c>
      <c r="M1278" s="10">
        <f t="shared" si="225"/>
        <v>-0.9182576822283295</v>
      </c>
      <c r="N1278" s="10">
        <f t="shared" si="223"/>
        <v>127.56820736481507</v>
      </c>
      <c r="O1278" s="13">
        <f t="shared" si="226"/>
        <v>-0.5687029465340174</v>
      </c>
      <c r="P1278" s="13">
        <f t="shared" si="227"/>
        <v>10.383480701485716</v>
      </c>
      <c r="Q1278" s="13">
        <f t="shared" si="228"/>
        <v>3.629614023402391</v>
      </c>
      <c r="R1278" s="13">
        <f t="shared" si="231"/>
        <v>14.013094724888107</v>
      </c>
      <c r="S1278" s="13">
        <f t="shared" si="232"/>
        <v>0</v>
      </c>
    </row>
    <row r="1279" spans="9:19" ht="12.75">
      <c r="I1279" s="2">
        <f t="shared" si="230"/>
        <v>18300</v>
      </c>
      <c r="J1279" s="13">
        <f t="shared" si="229"/>
        <v>-9.009282384990167</v>
      </c>
      <c r="K1279" s="10">
        <f>MAX(D$8,K1278+J1278*I$44/VLOOKUP(K1278,E$47:G$254,3,TRUE))</f>
        <v>178.2066677875215</v>
      </c>
      <c r="L1279" s="13">
        <f t="shared" si="224"/>
        <v>23.031846365465817</v>
      </c>
      <c r="M1279" s="10">
        <f t="shared" si="225"/>
        <v>-0.9681536345342643</v>
      </c>
      <c r="N1279" s="10">
        <f t="shared" si="223"/>
        <v>127.5366057834967</v>
      </c>
      <c r="O1279" s="13">
        <f t="shared" si="226"/>
        <v>-0.5654907055657077</v>
      </c>
      <c r="P1279" s="13">
        <f t="shared" si="227"/>
        <v>10.388551160423834</v>
      </c>
      <c r="Q1279" s="13">
        <f t="shared" si="228"/>
        <v>3.6340128200518165</v>
      </c>
      <c r="R1279" s="13">
        <f t="shared" si="231"/>
        <v>14.02256398047565</v>
      </c>
      <c r="S1279" s="13">
        <f t="shared" si="232"/>
        <v>0</v>
      </c>
    </row>
    <row r="1280" spans="9:19" ht="12.75">
      <c r="I1280" s="2">
        <f t="shared" si="230"/>
        <v>18315</v>
      </c>
      <c r="J1280" s="13">
        <f t="shared" si="229"/>
        <v>-8.951192285790373</v>
      </c>
      <c r="K1280" s="10">
        <f>MAX(D$8,K1279+J1279*I$44/VLOOKUP(K1279,E$47:G$254,3,TRUE))</f>
        <v>178.06622056536548</v>
      </c>
      <c r="L1280" s="13">
        <f t="shared" si="224"/>
        <v>22.983151599286828</v>
      </c>
      <c r="M1280" s="10">
        <f t="shared" si="225"/>
        <v>-1.016848400713254</v>
      </c>
      <c r="N1280" s="10">
        <f t="shared" si="223"/>
        <v>127.50328704693446</v>
      </c>
      <c r="O1280" s="13">
        <f t="shared" si="226"/>
        <v>-0.5617888886240507</v>
      </c>
      <c r="P1280" s="13">
        <f t="shared" si="227"/>
        <v>10.393576492210945</v>
      </c>
      <c r="Q1280" s="13">
        <f t="shared" si="228"/>
        <v>3.638382821285509</v>
      </c>
      <c r="R1280" s="13">
        <f t="shared" si="231"/>
        <v>14.031959313496454</v>
      </c>
      <c r="S1280" s="13">
        <f t="shared" si="232"/>
        <v>0</v>
      </c>
    </row>
    <row r="1281" spans="9:19" ht="12.75">
      <c r="I1281" s="2">
        <f t="shared" si="230"/>
        <v>18330</v>
      </c>
      <c r="J1281" s="13">
        <f t="shared" si="229"/>
        <v>-8.894347888711552</v>
      </c>
      <c r="K1281" s="10">
        <f>MAX(D$8,K1280+J1280*I$44/VLOOKUP(K1280,E$47:G$254,3,TRUE))</f>
        <v>177.9266789195605</v>
      </c>
      <c r="L1281" s="13">
        <f t="shared" si="224"/>
        <v>22.935630193612504</v>
      </c>
      <c r="M1281" s="10">
        <f t="shared" si="225"/>
        <v>-1.0643698063875782</v>
      </c>
      <c r="N1281" s="10">
        <f t="shared" si="223"/>
        <v>127.46829249361298</v>
      </c>
      <c r="O1281" s="13">
        <f t="shared" si="226"/>
        <v>-0.558166583219986</v>
      </c>
      <c r="P1281" s="13">
        <f t="shared" si="227"/>
        <v>10.398557659299103</v>
      </c>
      <c r="Q1281" s="13">
        <f t="shared" si="228"/>
        <v>3.6427246456018487</v>
      </c>
      <c r="R1281" s="13">
        <f t="shared" si="231"/>
        <v>14.041282304900951</v>
      </c>
      <c r="S1281" s="13">
        <f t="shared" si="232"/>
        <v>0</v>
      </c>
    </row>
    <row r="1282" spans="9:19" ht="12.75">
      <c r="I1282" s="2">
        <f t="shared" si="230"/>
        <v>18345</v>
      </c>
      <c r="J1282" s="13">
        <f t="shared" si="229"/>
        <v>-8.838720470322505</v>
      </c>
      <c r="K1282" s="10">
        <f>MAX(D$8,K1281+J1281*I$44/VLOOKUP(K1281,E$47:G$254,3,TRUE))</f>
        <v>177.7880234306461</v>
      </c>
      <c r="L1282" s="13">
        <f t="shared" si="224"/>
        <v>22.88925496647283</v>
      </c>
      <c r="M1282" s="10">
        <f t="shared" si="225"/>
        <v>-1.1107450335272517</v>
      </c>
      <c r="N1282" s="10">
        <f t="shared" si="223"/>
        <v>127.43166250440586</v>
      </c>
      <c r="O1282" s="13">
        <f t="shared" si="226"/>
        <v>-0.5546219556575807</v>
      </c>
      <c r="P1282" s="13">
        <f t="shared" si="227"/>
        <v>10.403495598914926</v>
      </c>
      <c r="Q1282" s="13">
        <f t="shared" si="228"/>
        <v>3.647038897235399</v>
      </c>
      <c r="R1282" s="13">
        <f t="shared" si="231"/>
        <v>14.050534496150325</v>
      </c>
      <c r="S1282" s="13">
        <f t="shared" si="232"/>
        <v>0</v>
      </c>
    </row>
    <row r="1283" spans="9:19" ht="12.75">
      <c r="I1283" s="2">
        <f t="shared" si="230"/>
        <v>18360</v>
      </c>
      <c r="J1283" s="13">
        <f t="shared" si="229"/>
        <v>-8.784281974379901</v>
      </c>
      <c r="K1283" s="10">
        <f>MAX(D$8,K1282+J1282*I$44/VLOOKUP(K1282,E$47:G$254,3,TRUE))</f>
        <v>177.6502351269363</v>
      </c>
      <c r="L1283" s="13">
        <f t="shared" si="224"/>
        <v>22.843999364640673</v>
      </c>
      <c r="M1283" s="10">
        <f t="shared" si="225"/>
        <v>-0.5845720639308247</v>
      </c>
      <c r="N1283" s="10">
        <f t="shared" si="223"/>
        <v>127.39343652472682</v>
      </c>
      <c r="O1283" s="13">
        <f t="shared" si="226"/>
        <v>-0.5511532148391325</v>
      </c>
      <c r="P1283" s="13">
        <f t="shared" si="227"/>
        <v>10.408391223772504</v>
      </c>
      <c r="Q1283" s="13">
        <f t="shared" si="228"/>
        <v>3.651326166488267</v>
      </c>
      <c r="R1283" s="13">
        <f t="shared" si="231"/>
        <v>14.059717390260772</v>
      </c>
      <c r="S1283" s="13">
        <f t="shared" si="232"/>
        <v>0</v>
      </c>
    </row>
    <row r="1284" spans="9:19" ht="12.75">
      <c r="I1284" s="2">
        <f t="shared" si="230"/>
        <v>18375</v>
      </c>
      <c r="J1284" s="13">
        <f t="shared" si="229"/>
        <v>-8.722066107854888</v>
      </c>
      <c r="K1284" s="10">
        <f>MAX(D$8,K1283+J1283*I$44/VLOOKUP(K1283,E$47:G$254,3,TRUE))</f>
        <v>177.51329547411865</v>
      </c>
      <c r="L1284" s="13">
        <f t="shared" si="224"/>
        <v>22.790898560673032</v>
      </c>
      <c r="M1284" s="10">
        <f t="shared" si="225"/>
        <v>-0.6376728678984662</v>
      </c>
      <c r="N1284" s="10">
        <f t="shared" si="223"/>
        <v>127.37331864063798</v>
      </c>
      <c r="O1284" s="13">
        <f t="shared" si="226"/>
        <v>-0.5477586112706376</v>
      </c>
      <c r="P1284" s="13">
        <f t="shared" si="227"/>
        <v>10.413245422764417</v>
      </c>
      <c r="Q1284" s="13">
        <f t="shared" si="228"/>
        <v>3.655587030053727</v>
      </c>
      <c r="R1284" s="13">
        <f t="shared" si="231"/>
        <v>14.068832452818144</v>
      </c>
      <c r="S1284" s="13">
        <f t="shared" si="232"/>
        <v>0</v>
      </c>
    </row>
    <row r="1285" spans="9:19" ht="12.75">
      <c r="I1285" s="2">
        <f t="shared" si="230"/>
        <v>18390</v>
      </c>
      <c r="J1285" s="13">
        <f t="shared" si="229"/>
        <v>-8.661197421708497</v>
      </c>
      <c r="K1285" s="10">
        <f>MAX(D$8,K1284+J1284*I$44/VLOOKUP(K1284,E$47:G$254,3,TRUE))</f>
        <v>177.3773257149345</v>
      </c>
      <c r="L1285" s="13">
        <f t="shared" si="224"/>
        <v>22.739069276228566</v>
      </c>
      <c r="M1285" s="10">
        <f t="shared" si="225"/>
        <v>-0.6895021523429321</v>
      </c>
      <c r="N1285" s="10">
        <f t="shared" si="223"/>
        <v>127.35137330723165</v>
      </c>
      <c r="O1285" s="13">
        <f t="shared" si="226"/>
        <v>-0.5438790367365982</v>
      </c>
      <c r="P1285" s="13">
        <f t="shared" si="227"/>
        <v>10.41805413904403</v>
      </c>
      <c r="Q1285" s="13">
        <f t="shared" si="228"/>
        <v>3.6598177154760387</v>
      </c>
      <c r="R1285" s="13">
        <f t="shared" si="231"/>
        <v>14.077871854520069</v>
      </c>
      <c r="S1285" s="13">
        <f t="shared" si="232"/>
        <v>0</v>
      </c>
    </row>
    <row r="1286" spans="9:19" ht="12.75">
      <c r="I1286" s="2">
        <f t="shared" si="230"/>
        <v>18405</v>
      </c>
      <c r="J1286" s="13">
        <f t="shared" si="229"/>
        <v>-8.601644832244858</v>
      </c>
      <c r="K1286" s="10">
        <f>MAX(D$8,K1285+J1285*I$44/VLOOKUP(K1285,E$47:G$254,3,TRUE))</f>
        <v>177.24230484796175</v>
      </c>
      <c r="L1286" s="13">
        <f t="shared" si="224"/>
        <v>22.688482074756866</v>
      </c>
      <c r="M1286" s="10">
        <f t="shared" si="225"/>
        <v>-0.740089353814632</v>
      </c>
      <c r="N1286" s="10">
        <f t="shared" si="223"/>
        <v>127.32764428349664</v>
      </c>
      <c r="O1286" s="13">
        <f t="shared" si="226"/>
        <v>-0.5400834678910087</v>
      </c>
      <c r="P1286" s="13">
        <f t="shared" si="227"/>
        <v>10.422818366299662</v>
      </c>
      <c r="Q1286" s="13">
        <f t="shared" si="228"/>
        <v>3.664018876212346</v>
      </c>
      <c r="R1286" s="13">
        <f t="shared" si="231"/>
        <v>14.086837242512008</v>
      </c>
      <c r="S1286" s="13">
        <f t="shared" si="232"/>
        <v>0</v>
      </c>
    </row>
    <row r="1287" spans="9:19" ht="12.75">
      <c r="I1287" s="2">
        <f t="shared" si="230"/>
        <v>18420</v>
      </c>
      <c r="J1287" s="13">
        <f t="shared" si="229"/>
        <v>-8.543377977753243</v>
      </c>
      <c r="K1287" s="10">
        <f>MAX(D$8,K1286+J1286*I$44/VLOOKUP(K1286,E$47:G$254,3,TRUE))</f>
        <v>177.1082123563473</v>
      </c>
      <c r="L1287" s="13">
        <f t="shared" si="224"/>
        <v>22.639108200443754</v>
      </c>
      <c r="M1287" s="10">
        <f t="shared" si="225"/>
        <v>-0.7894632281277438</v>
      </c>
      <c r="N1287" s="10">
        <f t="shared" si="223"/>
        <v>127.30217431537105</v>
      </c>
      <c r="O1287" s="13">
        <f t="shared" si="226"/>
        <v>-0.5363699664577553</v>
      </c>
      <c r="P1287" s="13">
        <f t="shared" si="227"/>
        <v>10.427539072048038</v>
      </c>
      <c r="Q1287" s="13">
        <f t="shared" si="228"/>
        <v>3.6681911506424734</v>
      </c>
      <c r="R1287" s="13">
        <f t="shared" si="231"/>
        <v>14.095730222690511</v>
      </c>
      <c r="S1287" s="13">
        <f t="shared" si="232"/>
        <v>0</v>
      </c>
    </row>
    <row r="1288" spans="9:19" ht="12.75">
      <c r="I1288" s="2">
        <f t="shared" si="230"/>
        <v>18435</v>
      </c>
      <c r="J1288" s="13">
        <f t="shared" si="229"/>
        <v>-8.48636720164974</v>
      </c>
      <c r="K1288" s="10">
        <f>MAX(D$8,K1287+J1287*I$44/VLOOKUP(K1287,E$47:G$254,3,TRUE))</f>
        <v>176.97502819655193</v>
      </c>
      <c r="L1288" s="13">
        <f t="shared" si="224"/>
        <v>22.590919562446462</v>
      </c>
      <c r="M1288" s="10">
        <f t="shared" si="225"/>
        <v>-0.8376518661250358</v>
      </c>
      <c r="N1288" s="10">
        <f t="shared" si="223"/>
        <v>127.27500515916971</v>
      </c>
      <c r="O1288" s="13">
        <f t="shared" si="226"/>
        <v>-0.5327366391815076</v>
      </c>
      <c r="P1288" s="13">
        <f t="shared" si="227"/>
        <v>10.432217198377586</v>
      </c>
      <c r="Q1288" s="13">
        <f t="shared" si="228"/>
        <v>3.6723351624191367</v>
      </c>
      <c r="R1288" s="13">
        <f t="shared" si="231"/>
        <v>14.104552360796722</v>
      </c>
      <c r="S1288" s="13">
        <f t="shared" si="232"/>
        <v>0</v>
      </c>
    </row>
    <row r="1289" spans="9:19" ht="12.75">
      <c r="I1289" s="2">
        <f t="shared" si="230"/>
        <v>18450</v>
      </c>
      <c r="J1289" s="13">
        <f t="shared" si="229"/>
        <v>-8.430583536016297</v>
      </c>
      <c r="K1289" s="10">
        <f>MAX(D$8,K1288+J1288*I$44/VLOOKUP(K1288,E$47:G$254,3,TRUE))</f>
        <v>176.84273278735782</v>
      </c>
      <c r="L1289" s="13">
        <f t="shared" si="224"/>
        <v>22.54388871949494</v>
      </c>
      <c r="M1289" s="10">
        <f t="shared" si="225"/>
        <v>-0.8846827090765572</v>
      </c>
      <c r="N1289" s="10">
        <f t="shared" si="223"/>
        <v>127.24617760446894</v>
      </c>
      <c r="O1289" s="13">
        <f t="shared" si="226"/>
        <v>-0.5291816367764568</v>
      </c>
      <c r="P1289" s="13">
        <f t="shared" si="227"/>
        <v>10.436853662668682</v>
      </c>
      <c r="Q1289" s="13">
        <f t="shared" si="228"/>
        <v>3.676451520809963</v>
      </c>
      <c r="R1289" s="13">
        <f t="shared" si="231"/>
        <v>14.113305183478644</v>
      </c>
      <c r="S1289" s="13">
        <f t="shared" si="232"/>
        <v>0</v>
      </c>
    </row>
    <row r="1290" spans="9:19" ht="12.75">
      <c r="I1290" s="2">
        <f t="shared" si="230"/>
        <v>18465</v>
      </c>
      <c r="J1290" s="13">
        <f t="shared" si="229"/>
        <v>-8.37599868552751</v>
      </c>
      <c r="K1290" s="10">
        <f>MAX(D$8,K1289+J1289*I$44/VLOOKUP(K1289,E$47:G$254,3,TRUE))</f>
        <v>176.71130699913297</v>
      </c>
      <c r="L1290" s="13">
        <f t="shared" si="224"/>
        <v>22.497988864850694</v>
      </c>
      <c r="M1290" s="10">
        <f t="shared" si="225"/>
        <v>-0.9305825637208045</v>
      </c>
      <c r="N1290" s="10">
        <f t="shared" si="223"/>
        <v>127.21573149646144</v>
      </c>
      <c r="O1290" s="13">
        <f t="shared" si="226"/>
        <v>-0.5257031528993821</v>
      </c>
      <c r="P1290" s="13">
        <f t="shared" si="227"/>
        <v>10.44144935829165</v>
      </c>
      <c r="Q1290" s="13">
        <f t="shared" si="228"/>
        <v>3.680540821031534</v>
      </c>
      <c r="R1290" s="13">
        <f t="shared" si="231"/>
        <v>14.121990179323184</v>
      </c>
      <c r="S1290" s="13">
        <f t="shared" si="232"/>
        <v>0</v>
      </c>
    </row>
    <row r="1291" spans="9:19" ht="12.75">
      <c r="I1291" s="2">
        <f t="shared" si="230"/>
        <v>18480</v>
      </c>
      <c r="J1291" s="13">
        <f t="shared" si="229"/>
        <v>-8.322585011755839</v>
      </c>
      <c r="K1291" s="10">
        <f>MAX(D$8,K1290+J1290*I$44/VLOOKUP(K1290,E$47:G$254,3,TRUE))</f>
        <v>176.58073214334595</v>
      </c>
      <c r="L1291" s="13">
        <f t="shared" si="224"/>
        <v>22.453193811614756</v>
      </c>
      <c r="M1291" s="10">
        <f t="shared" si="225"/>
        <v>-0.403949045528158</v>
      </c>
      <c r="N1291" s="10">
        <f t="shared" si="223"/>
        <v>127.18370575779349</v>
      </c>
      <c r="O1291" s="13">
        <f t="shared" si="226"/>
        <v>-0.5222994231480698</v>
      </c>
      <c r="P1291" s="13">
        <f t="shared" si="227"/>
        <v>10.446005155283286</v>
      </c>
      <c r="Q1291" s="13">
        <f t="shared" si="228"/>
        <v>3.684603644575631</v>
      </c>
      <c r="R1291" s="13">
        <f t="shared" si="231"/>
        <v>14.130608799858917</v>
      </c>
      <c r="S1291" s="13">
        <f t="shared" si="232"/>
        <v>0</v>
      </c>
    </row>
    <row r="1292" spans="9:19" ht="12.75">
      <c r="I1292" s="2">
        <f t="shared" si="230"/>
        <v>18495</v>
      </c>
      <c r="J1292" s="13">
        <f t="shared" si="229"/>
        <v>-8.26137662945067</v>
      </c>
      <c r="K1292" s="10">
        <f>MAX(D$8,K1291+J1291*I$44/VLOOKUP(K1291,E$47:G$254,3,TRUE))</f>
        <v>176.45098996232545</v>
      </c>
      <c r="L1292" s="13">
        <f t="shared" si="224"/>
        <v>22.40053908998117</v>
      </c>
      <c r="M1292" s="10">
        <f t="shared" si="225"/>
        <v>-0.4566037671617451</v>
      </c>
      <c r="N1292" s="10">
        <f t="shared" si="223"/>
        <v>127.16980396436688</v>
      </c>
      <c r="O1292" s="13">
        <f t="shared" si="226"/>
        <v>-0.5189687240820149</v>
      </c>
      <c r="P1292" s="13">
        <f t="shared" si="227"/>
        <v>10.450521901002633</v>
      </c>
      <c r="Q1292" s="13">
        <f t="shared" si="228"/>
        <v>3.688640559527867</v>
      </c>
      <c r="R1292" s="13">
        <f t="shared" si="231"/>
        <v>14.1391624605305</v>
      </c>
      <c r="S1292" s="13">
        <f t="shared" si="232"/>
        <v>0</v>
      </c>
    </row>
    <row r="1293" spans="9:19" ht="12.75">
      <c r="I1293" s="2">
        <f t="shared" si="230"/>
        <v>18510</v>
      </c>
      <c r="J1293" s="13">
        <f t="shared" si="229"/>
        <v>-8.201498400235657</v>
      </c>
      <c r="K1293" s="10">
        <f>MAX(D$8,K1292+J1292*I$44/VLOOKUP(K1292,E$47:G$254,3,TRUE))</f>
        <v>176.32220196909705</v>
      </c>
      <c r="L1293" s="13">
        <f t="shared" si="224"/>
        <v>22.349141770761587</v>
      </c>
      <c r="M1293" s="10">
        <f t="shared" si="225"/>
        <v>-0.5080010863813271</v>
      </c>
      <c r="N1293" s="10">
        <f t="shared" si="223"/>
        <v>127.15409007342156</v>
      </c>
      <c r="O1293" s="13">
        <f t="shared" si="226"/>
        <v>-0.5151519729135998</v>
      </c>
      <c r="P1293" s="13">
        <f t="shared" si="227"/>
        <v>10.454995585503296</v>
      </c>
      <c r="Q1293" s="13">
        <f t="shared" si="228"/>
        <v>3.692647785022635</v>
      </c>
      <c r="R1293" s="13">
        <f t="shared" si="231"/>
        <v>14.14764337052593</v>
      </c>
      <c r="S1293" s="13">
        <f t="shared" si="232"/>
        <v>0</v>
      </c>
    </row>
    <row r="1294" spans="9:19" ht="12.75">
      <c r="I1294" s="2">
        <f t="shared" si="230"/>
        <v>18525</v>
      </c>
      <c r="J1294" s="13">
        <f t="shared" si="229"/>
        <v>-8.14291963378274</v>
      </c>
      <c r="K1294" s="10">
        <f>MAX(D$8,K1293+J1293*I$44/VLOOKUP(K1293,E$47:G$254,3,TRUE))</f>
        <v>176.19434742767996</v>
      </c>
      <c r="L1294" s="13">
        <f t="shared" si="224"/>
        <v>22.29897275889546</v>
      </c>
      <c r="M1294" s="10">
        <f t="shared" si="225"/>
        <v>-0.5581700982474551</v>
      </c>
      <c r="N1294" s="10">
        <f t="shared" si="223"/>
        <v>127.13660735810994</v>
      </c>
      <c r="O1294" s="13">
        <f t="shared" si="226"/>
        <v>-0.5114181656683741</v>
      </c>
      <c r="P1294" s="13">
        <f t="shared" si="227"/>
        <v>10.459427158854822</v>
      </c>
      <c r="Q1294" s="13">
        <f t="shared" si="228"/>
        <v>3.6966259662578986</v>
      </c>
      <c r="R1294" s="13">
        <f t="shared" si="231"/>
        <v>14.15605312511272</v>
      </c>
      <c r="S1294" s="13">
        <f t="shared" si="232"/>
        <v>0</v>
      </c>
    </row>
    <row r="1295" spans="9:19" ht="12.75">
      <c r="I1295" s="2">
        <f t="shared" si="230"/>
        <v>18540</v>
      </c>
      <c r="J1295" s="13">
        <f t="shared" si="229"/>
        <v>-8.085610352241702</v>
      </c>
      <c r="K1295" s="10">
        <f>MAX(D$8,K1294+J1294*I$44/VLOOKUP(K1294,E$47:G$254,3,TRUE))</f>
        <v>176.06740608053008</v>
      </c>
      <c r="L1295" s="13">
        <f t="shared" si="224"/>
        <v>22.25000363192909</v>
      </c>
      <c r="M1295" s="10">
        <f t="shared" si="225"/>
        <v>-0.6071392252138246</v>
      </c>
      <c r="N1295" s="10">
        <f t="shared" si="223"/>
        <v>127.11739809028607</v>
      </c>
      <c r="O1295" s="13">
        <f t="shared" si="226"/>
        <v>-0.5077653885995232</v>
      </c>
      <c r="P1295" s="13">
        <f t="shared" si="227"/>
        <v>10.463817546142279</v>
      </c>
      <c r="Q1295" s="13">
        <f t="shared" si="228"/>
        <v>3.70057573354511</v>
      </c>
      <c r="R1295" s="13">
        <f t="shared" si="231"/>
        <v>14.164393279687388</v>
      </c>
      <c r="S1295" s="13">
        <f t="shared" si="232"/>
        <v>0</v>
      </c>
    </row>
    <row r="1296" spans="9:19" ht="12.75">
      <c r="I1296" s="2">
        <f t="shared" si="230"/>
        <v>18555</v>
      </c>
      <c r="J1296" s="13">
        <f t="shared" si="229"/>
        <v>-8.02954127361675</v>
      </c>
      <c r="K1296" s="10">
        <f>MAX(D$8,K1295+J1295*I$44/VLOOKUP(K1295,E$47:G$254,3,TRUE))</f>
        <v>175.94135813743307</v>
      </c>
      <c r="L1296" s="13">
        <f t="shared" si="224"/>
        <v>22.2022066244454</v>
      </c>
      <c r="M1296" s="10">
        <f t="shared" si="225"/>
        <v>-0.6549362326975157</v>
      </c>
      <c r="N1296" s="10">
        <f t="shared" si="223"/>
        <v>127.09650356365319</v>
      </c>
      <c r="O1296" s="13">
        <f t="shared" si="226"/>
        <v>-0.504191772388026</v>
      </c>
      <c r="P1296" s="13">
        <f t="shared" si="227"/>
        <v>10.468167648173843</v>
      </c>
      <c r="Q1296" s="13">
        <f t="shared" si="228"/>
        <v>3.7044977026548054</v>
      </c>
      <c r="R1296" s="13">
        <f t="shared" si="231"/>
        <v>14.172665350828648</v>
      </c>
      <c r="S1296" s="13">
        <f t="shared" si="232"/>
        <v>0</v>
      </c>
    </row>
    <row r="1297" spans="9:19" ht="12.75">
      <c r="I1297" s="2">
        <f t="shared" si="230"/>
        <v>18570</v>
      </c>
      <c r="J1297" s="13">
        <f t="shared" si="229"/>
        <v>-7.974683795534439</v>
      </c>
      <c r="K1297" s="10">
        <f>MAX(D$8,K1296+J1296*I$44/VLOOKUP(K1296,E$47:G$254,3,TRUE))</f>
        <v>175.81618426465656</v>
      </c>
      <c r="L1297" s="13">
        <f t="shared" si="224"/>
        <v>22.155554612855035</v>
      </c>
      <c r="M1297" s="10">
        <f t="shared" si="225"/>
        <v>-0.7015882442878798</v>
      </c>
      <c r="N1297" s="10">
        <f t="shared" si="223"/>
        <v>127.07396411637548</v>
      </c>
      <c r="O1297" s="13">
        <f t="shared" si="226"/>
        <v>-0.5006954911060575</v>
      </c>
      <c r="P1297" s="13">
        <f t="shared" si="227"/>
        <v>10.472478342166468</v>
      </c>
      <c r="Q1297" s="13">
        <f t="shared" si="228"/>
        <v>3.7083924751541275</v>
      </c>
      <c r="R1297" s="13">
        <f t="shared" si="231"/>
        <v>14.180870817320596</v>
      </c>
      <c r="S1297" s="13">
        <f t="shared" si="232"/>
        <v>0</v>
      </c>
    </row>
    <row r="1298" spans="9:19" ht="12.75">
      <c r="I1298" s="2">
        <f t="shared" si="230"/>
        <v>18585</v>
      </c>
      <c r="J1298" s="13">
        <f t="shared" si="229"/>
        <v>-7.921009979393521</v>
      </c>
      <c r="K1298" s="10">
        <f>MAX(D$8,K1297+J1297*I$44/VLOOKUP(K1297,E$47:G$254,3,TRUE))</f>
        <v>175.6918655743554</v>
      </c>
      <c r="L1298" s="13">
        <f t="shared" si="224"/>
        <v>22.11002110054046</v>
      </c>
      <c r="M1298" s="10">
        <f t="shared" si="225"/>
        <v>-0.7471217566024535</v>
      </c>
      <c r="N1298" s="10">
        <f aca="true" t="shared" si="233" ref="N1298:N1361">N1297+M1297*I$44/VLOOKUP(N1297,A$47:C$254,3,TRUE)</f>
        <v>127.04981915316638</v>
      </c>
      <c r="O1298" s="13">
        <f t="shared" si="226"/>
        <v>-0.49727476120460784</v>
      </c>
      <c r="P1298" s="13">
        <f t="shared" si="227"/>
        <v>10.476750482410456</v>
      </c>
      <c r="Q1298" s="13">
        <f t="shared" si="228"/>
        <v>3.7122606387364847</v>
      </c>
      <c r="R1298" s="13">
        <f t="shared" si="231"/>
        <v>14.18901112114694</v>
      </c>
      <c r="S1298" s="13">
        <f t="shared" si="232"/>
        <v>0</v>
      </c>
    </row>
    <row r="1299" spans="9:19" ht="12.75">
      <c r="I1299" s="2">
        <f t="shared" si="230"/>
        <v>18600</v>
      </c>
      <c r="J1299" s="13">
        <f t="shared" si="229"/>
        <v>-7.868492534887608</v>
      </c>
      <c r="K1299" s="10">
        <f>MAX(D$8,K1298+J1298*I$44/VLOOKUP(K1298,E$47:G$254,3,TRUE))</f>
        <v>175.56838361422402</v>
      </c>
      <c r="L1299" s="13">
        <f t="shared" si="224"/>
        <v>22.065580203344712</v>
      </c>
      <c r="M1299" s="10">
        <f t="shared" si="225"/>
        <v>-0.7915626537982021</v>
      </c>
      <c r="N1299" s="10">
        <f t="shared" si="233"/>
        <v>127.02410716686565</v>
      </c>
      <c r="O1299" s="13">
        <f t="shared" si="226"/>
        <v>-0.4939278405255436</v>
      </c>
      <c r="P1299" s="13">
        <f t="shared" si="227"/>
        <v>10.48098490091359</v>
      </c>
      <c r="Q1299" s="13">
        <f t="shared" si="228"/>
        <v>3.7161027675435148</v>
      </c>
      <c r="R1299" s="13">
        <f t="shared" si="231"/>
        <v>14.197087668457105</v>
      </c>
      <c r="S1299" s="13">
        <f t="shared" si="232"/>
        <v>0</v>
      </c>
    </row>
    <row r="1300" spans="9:19" ht="12.75">
      <c r="I1300" s="2">
        <f t="shared" si="230"/>
        <v>18615</v>
      </c>
      <c r="J1300" s="13">
        <f t="shared" si="229"/>
        <v>-7.8171048048916845</v>
      </c>
      <c r="K1300" s="10">
        <f>MAX(D$8,K1299+J1299*I$44/VLOOKUP(K1299,E$47:G$254,3,TRUE))</f>
        <v>175.44572035739</v>
      </c>
      <c r="L1300" s="13">
        <f t="shared" si="224"/>
        <v>22.022206635396806</v>
      </c>
      <c r="M1300" s="10">
        <f t="shared" si="225"/>
        <v>-0.2635076503175249</v>
      </c>
      <c r="N1300" s="10">
        <f t="shared" si="233"/>
        <v>126.99686575951702</v>
      </c>
      <c r="O1300" s="13">
        <f t="shared" si="226"/>
        <v>-0.49065302733606586</v>
      </c>
      <c r="P1300" s="13">
        <f t="shared" si="227"/>
        <v>10.485182408025576</v>
      </c>
      <c r="Q1300" s="13">
        <f t="shared" si="228"/>
        <v>3.7199194224795447</v>
      </c>
      <c r="R1300" s="13">
        <f t="shared" si="231"/>
        <v>14.205101830505122</v>
      </c>
      <c r="S1300" s="13">
        <f t="shared" si="232"/>
        <v>0</v>
      </c>
    </row>
    <row r="1301" spans="9:19" ht="12.75">
      <c r="I1301" s="2">
        <f t="shared" si="230"/>
        <v>18630</v>
      </c>
      <c r="J1301" s="13">
        <f t="shared" si="229"/>
        <v>-7.757881862308297</v>
      </c>
      <c r="K1301" s="10">
        <f>MAX(D$8,K1300+J1300*I$44/VLOOKUP(K1300,E$47:G$254,3,TRUE))</f>
        <v>175.32385819254338</v>
      </c>
      <c r="L1301" s="13">
        <f t="shared" si="224"/>
        <v>21.970936806870462</v>
      </c>
      <c r="M1301" s="10">
        <f t="shared" si="225"/>
        <v>-0.31477747884386886</v>
      </c>
      <c r="N1301" s="10">
        <f t="shared" si="233"/>
        <v>126.98779721742837</v>
      </c>
      <c r="O1301" s="13">
        <f t="shared" si="226"/>
        <v>-0.487448659386473</v>
      </c>
      <c r="P1301" s="13">
        <f t="shared" si="227"/>
        <v>10.489343793043448</v>
      </c>
      <c r="Q1301" s="13">
        <f t="shared" si="228"/>
        <v>3.723711151518718</v>
      </c>
      <c r="R1301" s="13">
        <f t="shared" si="231"/>
        <v>14.213054944562165</v>
      </c>
      <c r="S1301" s="13">
        <f t="shared" si="232"/>
        <v>0</v>
      </c>
    </row>
    <row r="1302" spans="9:19" ht="12.75">
      <c r="I1302" s="2">
        <f t="shared" si="230"/>
        <v>18645</v>
      </c>
      <c r="J1302" s="13">
        <f t="shared" si="229"/>
        <v>-7.699949412819482</v>
      </c>
      <c r="K1302" s="10">
        <f>MAX(D$8,K1301+J1301*I$44/VLOOKUP(K1301,E$47:G$254,3,TRUE))</f>
        <v>175.2029192641343</v>
      </c>
      <c r="L1302" s="13">
        <f t="shared" si="224"/>
        <v>21.92088864800197</v>
      </c>
      <c r="M1302" s="10">
        <f t="shared" si="225"/>
        <v>-0.3648256377123609</v>
      </c>
      <c r="N1302" s="10">
        <f t="shared" si="233"/>
        <v>126.97696423852996</v>
      </c>
      <c r="O1302" s="13">
        <f t="shared" si="226"/>
        <v>-0.4837557136363557</v>
      </c>
      <c r="P1302" s="13">
        <f t="shared" si="227"/>
        <v>10.49346508103377</v>
      </c>
      <c r="Q1302" s="13">
        <f t="shared" si="228"/>
        <v>3.7274741541487173</v>
      </c>
      <c r="R1302" s="13">
        <f t="shared" si="231"/>
        <v>14.220939235182488</v>
      </c>
      <c r="S1302" s="13">
        <f t="shared" si="232"/>
        <v>0</v>
      </c>
    </row>
    <row r="1303" spans="9:19" ht="12.75">
      <c r="I1303" s="2">
        <f t="shared" si="230"/>
        <v>18660</v>
      </c>
      <c r="J1303" s="13">
        <f t="shared" si="229"/>
        <v>-7.643277684796544</v>
      </c>
      <c r="K1303" s="10">
        <f>MAX(D$8,K1302+J1302*I$44/VLOOKUP(K1302,E$47:G$254,3,TRUE))</f>
        <v>175.08288345444828</v>
      </c>
      <c r="L1303" s="13">
        <f t="shared" si="224"/>
        <v>21.87203390373039</v>
      </c>
      <c r="M1303" s="10">
        <f t="shared" si="225"/>
        <v>-0.41368038198394075</v>
      </c>
      <c r="N1303" s="10">
        <f t="shared" si="233"/>
        <v>126.96440886624141</v>
      </c>
      <c r="O1303" s="13">
        <f t="shared" si="226"/>
        <v>-0.48014323874406273</v>
      </c>
      <c r="P1303" s="13">
        <f t="shared" si="227"/>
        <v>10.497547162603635</v>
      </c>
      <c r="Q1303" s="13">
        <f t="shared" si="228"/>
        <v>3.731209056330211</v>
      </c>
      <c r="R1303" s="13">
        <f t="shared" si="231"/>
        <v>14.228756218933846</v>
      </c>
      <c r="S1303" s="13">
        <f t="shared" si="232"/>
        <v>0</v>
      </c>
    </row>
    <row r="1304" spans="9:19" ht="12.75">
      <c r="I1304" s="2">
        <f t="shared" si="230"/>
        <v>18675</v>
      </c>
      <c r="J1304" s="13">
        <f t="shared" si="229"/>
        <v>-7.606681963532964</v>
      </c>
      <c r="K1304" s="10">
        <f>MAX(D$8,K1303+J1303*I$44/VLOOKUP(K1303,E$47:G$254,3,TRUE))</f>
        <v>175</v>
      </c>
      <c r="L1304" s="13">
        <f t="shared" si="224"/>
        <v>21.8408308310944</v>
      </c>
      <c r="M1304" s="10">
        <f t="shared" si="225"/>
        <v>-0.44488345461993006</v>
      </c>
      <c r="N1304" s="10">
        <f t="shared" si="233"/>
        <v>126.95017217159231</v>
      </c>
      <c r="O1304" s="13">
        <f t="shared" si="226"/>
        <v>-0.3315338177931153</v>
      </c>
      <c r="P1304" s="13">
        <f t="shared" si="227"/>
        <v>10.50036090085741</v>
      </c>
      <c r="Q1304" s="13">
        <f t="shared" si="228"/>
        <v>3.733787966704026</v>
      </c>
      <c r="R1304" s="13">
        <f t="shared" si="231"/>
        <v>14.234148867561437</v>
      </c>
      <c r="S1304" s="13">
        <f t="shared" si="232"/>
        <v>7.606681963532964</v>
      </c>
    </row>
    <row r="1305" spans="9:19" ht="12.75">
      <c r="I1305" s="2">
        <f t="shared" si="230"/>
        <v>18690</v>
      </c>
      <c r="J1305" s="13">
        <f t="shared" si="229"/>
        <v>-7.613641299745282</v>
      </c>
      <c r="K1305" s="10">
        <f>MAX(D$8,K1304+J1304*I$44/VLOOKUP(K1304,E$47:G$254,3,TRUE))</f>
        <v>175</v>
      </c>
      <c r="L1305" s="13">
        <f t="shared" si="224"/>
        <v>21.84779016730672</v>
      </c>
      <c r="M1305" s="10">
        <f t="shared" si="225"/>
        <v>-0.4379241184076115</v>
      </c>
      <c r="N1305" s="10">
        <f t="shared" si="233"/>
        <v>126.93486163192522</v>
      </c>
      <c r="O1305" s="13">
        <f t="shared" si="226"/>
        <v>0</v>
      </c>
      <c r="P1305" s="13">
        <f t="shared" si="227"/>
        <v>10.50036090085741</v>
      </c>
      <c r="Q1305" s="13">
        <f t="shared" si="228"/>
        <v>3.733787966704026</v>
      </c>
      <c r="R1305" s="13">
        <f t="shared" si="231"/>
        <v>14.234148867561437</v>
      </c>
      <c r="S1305" s="13">
        <f t="shared" si="232"/>
        <v>7.613641299745282</v>
      </c>
    </row>
    <row r="1306" spans="9:19" ht="12.75">
      <c r="I1306" s="2">
        <f t="shared" si="230"/>
        <v>18705</v>
      </c>
      <c r="J1306" s="13">
        <f t="shared" si="229"/>
        <v>-7.6204917706806015</v>
      </c>
      <c r="K1306" s="10">
        <f>MAX(D$8,K1305+J1305*I$44/VLOOKUP(K1305,E$47:G$254,3,TRUE))</f>
        <v>175</v>
      </c>
      <c r="L1306" s="13">
        <f t="shared" si="224"/>
        <v>21.85464063824204</v>
      </c>
      <c r="M1306" s="10">
        <f t="shared" si="225"/>
        <v>-0.43107364747229227</v>
      </c>
      <c r="N1306" s="10">
        <f t="shared" si="233"/>
        <v>126.91979059586751</v>
      </c>
      <c r="O1306" s="13">
        <f t="shared" si="226"/>
        <v>0</v>
      </c>
      <c r="P1306" s="13">
        <f t="shared" si="227"/>
        <v>10.50036090085741</v>
      </c>
      <c r="Q1306" s="13">
        <f t="shared" si="228"/>
        <v>3.733787966704026</v>
      </c>
      <c r="R1306" s="13">
        <f t="shared" si="231"/>
        <v>14.234148867561437</v>
      </c>
      <c r="S1306" s="13">
        <f t="shared" si="232"/>
        <v>7.6204917706806015</v>
      </c>
    </row>
    <row r="1307" spans="9:19" ht="12.75">
      <c r="I1307" s="2">
        <f t="shared" si="230"/>
        <v>18720</v>
      </c>
      <c r="J1307" s="13">
        <f t="shared" si="229"/>
        <v>-7.627235079324418</v>
      </c>
      <c r="K1307" s="10">
        <f>MAX(D$8,K1306+J1306*I$44/VLOOKUP(K1306,E$47:G$254,3,TRUE))</f>
        <v>175</v>
      </c>
      <c r="L1307" s="13">
        <f t="shared" si="224"/>
        <v>21.861383946885855</v>
      </c>
      <c r="M1307" s="10">
        <f t="shared" si="225"/>
        <v>-0.4243303388284758</v>
      </c>
      <c r="N1307" s="10">
        <f t="shared" si="233"/>
        <v>126.90495531685112</v>
      </c>
      <c r="O1307" s="13">
        <f t="shared" si="226"/>
        <v>0</v>
      </c>
      <c r="P1307" s="13">
        <f t="shared" si="227"/>
        <v>10.50036090085741</v>
      </c>
      <c r="Q1307" s="13">
        <f t="shared" si="228"/>
        <v>3.733787966704026</v>
      </c>
      <c r="R1307" s="13">
        <f t="shared" si="231"/>
        <v>14.234148867561437</v>
      </c>
      <c r="S1307" s="13">
        <f t="shared" si="232"/>
        <v>7.627235079324418</v>
      </c>
    </row>
    <row r="1308" spans="9:19" ht="12.75">
      <c r="I1308" s="2">
        <f t="shared" si="230"/>
        <v>18735</v>
      </c>
      <c r="J1308" s="13">
        <f t="shared" si="229"/>
        <v>-7.633872902022308</v>
      </c>
      <c r="K1308" s="10">
        <f>MAX(D$8,K1307+J1307*I$44/VLOOKUP(K1307,E$47:G$254,3,TRUE))</f>
        <v>175</v>
      </c>
      <c r="L1308" s="13">
        <f t="shared" si="224"/>
        <v>21.868021769583745</v>
      </c>
      <c r="M1308" s="10">
        <f t="shared" si="225"/>
        <v>-0.417692516130586</v>
      </c>
      <c r="N1308" s="10">
        <f t="shared" si="233"/>
        <v>126.89035210691576</v>
      </c>
      <c r="O1308" s="13">
        <f t="shared" si="226"/>
        <v>0</v>
      </c>
      <c r="P1308" s="13">
        <f t="shared" si="227"/>
        <v>10.50036090085741</v>
      </c>
      <c r="Q1308" s="13">
        <f t="shared" si="228"/>
        <v>3.733787966704026</v>
      </c>
      <c r="R1308" s="13">
        <f t="shared" si="231"/>
        <v>14.234148867561437</v>
      </c>
      <c r="S1308" s="13">
        <f t="shared" si="232"/>
        <v>7.633872902022308</v>
      </c>
    </row>
    <row r="1309" spans="9:19" ht="12.75">
      <c r="I1309" s="2">
        <f t="shared" si="230"/>
        <v>18750</v>
      </c>
      <c r="J1309" s="13">
        <f t="shared" si="229"/>
        <v>-7.640406888896699</v>
      </c>
      <c r="K1309" s="10">
        <f>MAX(D$8,K1308+J1308*I$44/VLOOKUP(K1308,E$47:G$254,3,TRUE))</f>
        <v>175</v>
      </c>
      <c r="L1309" s="13">
        <f t="shared" si="224"/>
        <v>21.874555756458136</v>
      </c>
      <c r="M1309" s="10">
        <f t="shared" si="225"/>
        <v>-0.4111585292561948</v>
      </c>
      <c r="N1309" s="10">
        <f t="shared" si="233"/>
        <v>126.8759773357921</v>
      </c>
      <c r="O1309" s="13">
        <f t="shared" si="226"/>
        <v>0</v>
      </c>
      <c r="P1309" s="13">
        <f t="shared" si="227"/>
        <v>10.50036090085741</v>
      </c>
      <c r="Q1309" s="13">
        <f t="shared" si="228"/>
        <v>3.733787966704026</v>
      </c>
      <c r="R1309" s="13">
        <f t="shared" si="231"/>
        <v>14.234148867561437</v>
      </c>
      <c r="S1309" s="13">
        <f t="shared" si="232"/>
        <v>7.640406888896699</v>
      </c>
    </row>
    <row r="1310" spans="9:19" ht="12.75">
      <c r="I1310" s="2">
        <f t="shared" si="230"/>
        <v>18765</v>
      </c>
      <c r="J1310" s="13">
        <f t="shared" si="229"/>
        <v>-7.64683866425705</v>
      </c>
      <c r="K1310" s="10">
        <f>MAX(D$8,K1309+J1309*I$44/VLOOKUP(K1309,E$47:G$254,3,TRUE))</f>
        <v>175</v>
      </c>
      <c r="L1310" s="13">
        <f t="shared" si="224"/>
        <v>21.880987531818487</v>
      </c>
      <c r="M1310" s="10">
        <f t="shared" si="225"/>
        <v>-0.40472675389584367</v>
      </c>
      <c r="N1310" s="10">
        <f t="shared" si="233"/>
        <v>126.86182742999932</v>
      </c>
      <c r="O1310" s="13">
        <f t="shared" si="226"/>
        <v>0</v>
      </c>
      <c r="P1310" s="13">
        <f t="shared" si="227"/>
        <v>10.50036090085741</v>
      </c>
      <c r="Q1310" s="13">
        <f t="shared" si="228"/>
        <v>3.733787966704026</v>
      </c>
      <c r="R1310" s="13">
        <f t="shared" si="231"/>
        <v>14.234148867561437</v>
      </c>
      <c r="S1310" s="13">
        <f t="shared" si="232"/>
        <v>7.64683866425705</v>
      </c>
    </row>
    <row r="1311" spans="9:19" ht="12.75">
      <c r="I1311" s="2">
        <f t="shared" si="230"/>
        <v>18780</v>
      </c>
      <c r="J1311" s="13">
        <f t="shared" si="229"/>
        <v>-7.653169827003676</v>
      </c>
      <c r="K1311" s="10">
        <f>MAX(D$8,K1310+J1310*I$44/VLOOKUP(K1310,E$47:G$254,3,TRUE))</f>
        <v>175</v>
      </c>
      <c r="L1311" s="13">
        <f t="shared" si="224"/>
        <v>21.887318694565113</v>
      </c>
      <c r="M1311" s="10">
        <f t="shared" si="225"/>
        <v>-0.3983955911492174</v>
      </c>
      <c r="N1311" s="10">
        <f t="shared" si="233"/>
        <v>126.84789887195674</v>
      </c>
      <c r="O1311" s="13">
        <f t="shared" si="226"/>
        <v>0</v>
      </c>
      <c r="P1311" s="13">
        <f t="shared" si="227"/>
        <v>10.50036090085741</v>
      </c>
      <c r="Q1311" s="13">
        <f t="shared" si="228"/>
        <v>3.733787966704026</v>
      </c>
      <c r="R1311" s="13">
        <f t="shared" si="231"/>
        <v>14.234148867561437</v>
      </c>
      <c r="S1311" s="13">
        <f t="shared" si="232"/>
        <v>7.653169827003676</v>
      </c>
    </row>
    <row r="1312" spans="9:19" ht="12.75">
      <c r="I1312" s="2">
        <f t="shared" si="230"/>
        <v>18795</v>
      </c>
      <c r="J1312" s="13">
        <f t="shared" si="229"/>
        <v>-7.659401951025195</v>
      </c>
      <c r="K1312" s="10">
        <f>MAX(D$8,K1311+J1311*I$44/VLOOKUP(K1311,E$47:G$254,3,TRUE))</f>
        <v>175</v>
      </c>
      <c r="L1312" s="13">
        <f t="shared" si="224"/>
        <v>21.893550818586633</v>
      </c>
      <c r="M1312" s="10">
        <f t="shared" si="225"/>
        <v>-0.39216346712769834</v>
      </c>
      <c r="N1312" s="10">
        <f t="shared" si="233"/>
        <v>126.8341881991094</v>
      </c>
      <c r="O1312" s="13">
        <f t="shared" si="226"/>
        <v>0</v>
      </c>
      <c r="P1312" s="13">
        <f t="shared" si="227"/>
        <v>10.50036090085741</v>
      </c>
      <c r="Q1312" s="13">
        <f t="shared" si="228"/>
        <v>3.733787966704026</v>
      </c>
      <c r="R1312" s="13">
        <f t="shared" si="231"/>
        <v>14.234148867561437</v>
      </c>
      <c r="S1312" s="13">
        <f t="shared" si="232"/>
        <v>7.659401951025195</v>
      </c>
    </row>
    <row r="1313" spans="9:19" ht="12.75">
      <c r="I1313" s="2">
        <f t="shared" si="230"/>
        <v>18810</v>
      </c>
      <c r="J1313" s="13">
        <f t="shared" si="229"/>
        <v>-7.665536585589791</v>
      </c>
      <c r="K1313" s="10">
        <f>MAX(D$8,K1312+J1312*I$44/VLOOKUP(K1312,E$47:G$254,3,TRUE))</f>
        <v>175</v>
      </c>
      <c r="L1313" s="13">
        <f t="shared" si="224"/>
        <v>21.89968545315123</v>
      </c>
      <c r="M1313" s="10">
        <f t="shared" si="225"/>
        <v>-0.3860288325631025</v>
      </c>
      <c r="N1313" s="10">
        <f t="shared" si="233"/>
        <v>126.8206920030673</v>
      </c>
      <c r="O1313" s="13">
        <f t="shared" si="226"/>
        <v>0</v>
      </c>
      <c r="P1313" s="13">
        <f t="shared" si="227"/>
        <v>10.50036090085741</v>
      </c>
      <c r="Q1313" s="13">
        <f t="shared" si="228"/>
        <v>3.733787966704026</v>
      </c>
      <c r="R1313" s="13">
        <f t="shared" si="231"/>
        <v>14.234148867561437</v>
      </c>
      <c r="S1313" s="13">
        <f t="shared" si="232"/>
        <v>7.665536585589791</v>
      </c>
    </row>
    <row r="1314" spans="9:19" ht="12.75">
      <c r="I1314" s="2">
        <f t="shared" si="230"/>
        <v>18825</v>
      </c>
      <c r="J1314" s="13">
        <f t="shared" si="229"/>
        <v>-7.671575255730382</v>
      </c>
      <c r="K1314" s="10">
        <f>MAX(D$8,K1313+J1313*I$44/VLOOKUP(K1313,E$47:G$254,3,TRUE))</f>
        <v>175</v>
      </c>
      <c r="L1314" s="13">
        <f t="shared" si="224"/>
        <v>21.90572412329182</v>
      </c>
      <c r="M1314" s="10">
        <f t="shared" si="225"/>
        <v>-0.37999016242251216</v>
      </c>
      <c r="N1314" s="10">
        <f t="shared" si="233"/>
        <v>126.807406928758</v>
      </c>
      <c r="O1314" s="13">
        <f t="shared" si="226"/>
        <v>0</v>
      </c>
      <c r="P1314" s="13">
        <f t="shared" si="227"/>
        <v>10.50036090085741</v>
      </c>
      <c r="Q1314" s="13">
        <f t="shared" si="228"/>
        <v>3.733787966704026</v>
      </c>
      <c r="R1314" s="13">
        <f t="shared" si="231"/>
        <v>14.234148867561437</v>
      </c>
      <c r="S1314" s="13">
        <f t="shared" si="232"/>
        <v>7.671575255730382</v>
      </c>
    </row>
    <row r="1315" spans="9:19" ht="12.75">
      <c r="I1315" s="2">
        <f t="shared" si="230"/>
        <v>18840</v>
      </c>
      <c r="J1315" s="13">
        <f t="shared" si="229"/>
        <v>-7.677519462623685</v>
      </c>
      <c r="K1315" s="10">
        <f>MAX(D$8,K1314+J1314*I$44/VLOOKUP(K1314,E$47:G$254,3,TRUE))</f>
        <v>175</v>
      </c>
      <c r="L1315" s="13">
        <f t="shared" si="224"/>
        <v>21.911668330185122</v>
      </c>
      <c r="M1315" s="10">
        <f t="shared" si="225"/>
        <v>0.19738261589937167</v>
      </c>
      <c r="N1315" s="10">
        <f t="shared" si="233"/>
        <v>126.79432967359273</v>
      </c>
      <c r="O1315" s="13">
        <f t="shared" si="226"/>
        <v>0</v>
      </c>
      <c r="P1315" s="13">
        <f t="shared" si="227"/>
        <v>10.50036090085741</v>
      </c>
      <c r="Q1315" s="13">
        <f t="shared" si="228"/>
        <v>3.733787966704026</v>
      </c>
      <c r="R1315" s="13">
        <f t="shared" si="231"/>
        <v>14.234148867561437</v>
      </c>
      <c r="S1315" s="13">
        <f t="shared" si="232"/>
        <v>7.677519462623685</v>
      </c>
    </row>
    <row r="1316" spans="9:19" ht="12.75">
      <c r="I1316" s="2">
        <f t="shared" si="230"/>
        <v>18855</v>
      </c>
      <c r="J1316" s="13">
        <f t="shared" si="229"/>
        <v>-7.674431795567866</v>
      </c>
      <c r="K1316" s="10">
        <f>MAX(D$8,K1315+J1315*I$44/VLOOKUP(K1315,E$47:G$254,3,TRUE))</f>
        <v>175</v>
      </c>
      <c r="L1316" s="13">
        <f t="shared" si="224"/>
        <v>21.908580663129303</v>
      </c>
      <c r="M1316" s="10">
        <f t="shared" si="225"/>
        <v>-0.3771336225850277</v>
      </c>
      <c r="N1316" s="10">
        <f t="shared" si="233"/>
        <v>126.80112254111553</v>
      </c>
      <c r="O1316" s="13">
        <f t="shared" si="226"/>
        <v>0</v>
      </c>
      <c r="P1316" s="13">
        <f t="shared" si="227"/>
        <v>10.50036090085741</v>
      </c>
      <c r="Q1316" s="13">
        <f t="shared" si="228"/>
        <v>3.733787966704026</v>
      </c>
      <c r="R1316" s="13">
        <f t="shared" si="231"/>
        <v>14.234148867561437</v>
      </c>
      <c r="S1316" s="13">
        <f t="shared" si="232"/>
        <v>7.674431795567866</v>
      </c>
    </row>
    <row r="1317" spans="9:19" ht="12.75">
      <c r="I1317" s="2">
        <f t="shared" si="230"/>
        <v>18870</v>
      </c>
      <c r="J1317" s="13">
        <f t="shared" si="229"/>
        <v>-7.680331317452261</v>
      </c>
      <c r="K1317" s="10">
        <f>MAX(D$8,K1316+J1316*I$44/VLOOKUP(K1316,E$47:G$254,3,TRUE))</f>
        <v>175</v>
      </c>
      <c r="L1317" s="13">
        <f t="shared" si="224"/>
        <v>21.914480185013698</v>
      </c>
      <c r="M1317" s="10">
        <f t="shared" si="225"/>
        <v>0.20019447072794705</v>
      </c>
      <c r="N1317" s="10">
        <f t="shared" si="233"/>
        <v>126.78814359296986</v>
      </c>
      <c r="O1317" s="13">
        <f t="shared" si="226"/>
        <v>0</v>
      </c>
      <c r="P1317" s="13">
        <f t="shared" si="227"/>
        <v>10.50036090085741</v>
      </c>
      <c r="Q1317" s="13">
        <f t="shared" si="228"/>
        <v>3.733787966704026</v>
      </c>
      <c r="R1317" s="13">
        <f t="shared" si="231"/>
        <v>14.234148867561437</v>
      </c>
      <c r="S1317" s="13">
        <f t="shared" si="232"/>
        <v>7.680331317452261</v>
      </c>
    </row>
    <row r="1318" spans="9:19" ht="12.75">
      <c r="I1318" s="2">
        <f t="shared" si="230"/>
        <v>18885</v>
      </c>
      <c r="J1318" s="13">
        <f t="shared" si="229"/>
        <v>-7.677199664397573</v>
      </c>
      <c r="K1318" s="10">
        <f>MAX(D$8,K1317+J1317*I$44/VLOOKUP(K1317,E$47:G$254,3,TRUE))</f>
        <v>175</v>
      </c>
      <c r="L1318" s="13">
        <f t="shared" si="224"/>
        <v>21.91134853195901</v>
      </c>
      <c r="M1318" s="10">
        <f t="shared" si="225"/>
        <v>0.19706281767325962</v>
      </c>
      <c r="N1318" s="10">
        <f t="shared" si="233"/>
        <v>126.79503322969018</v>
      </c>
      <c r="O1318" s="13">
        <f t="shared" si="226"/>
        <v>0</v>
      </c>
      <c r="P1318" s="13">
        <f t="shared" si="227"/>
        <v>10.50036090085741</v>
      </c>
      <c r="Q1318" s="13">
        <f t="shared" si="228"/>
        <v>3.733787966704026</v>
      </c>
      <c r="R1318" s="13">
        <f t="shared" si="231"/>
        <v>14.234148867561437</v>
      </c>
      <c r="S1318" s="13">
        <f t="shared" si="232"/>
        <v>7.677199664397573</v>
      </c>
    </row>
    <row r="1319" spans="9:19" ht="12.75">
      <c r="I1319" s="2">
        <f t="shared" si="230"/>
        <v>18900</v>
      </c>
      <c r="J1319" s="13">
        <f t="shared" si="229"/>
        <v>-7.674116999962891</v>
      </c>
      <c r="K1319" s="10">
        <f>MAX(D$8,K1318+J1318*I$44/VLOOKUP(K1318,E$47:G$254,3,TRUE))</f>
        <v>175</v>
      </c>
      <c r="L1319" s="13">
        <f t="shared" si="224"/>
        <v>21.908265867524328</v>
      </c>
      <c r="M1319" s="10">
        <f t="shared" si="225"/>
        <v>-0.37744841819000285</v>
      </c>
      <c r="N1319" s="10">
        <f t="shared" si="233"/>
        <v>126.80181509144647</v>
      </c>
      <c r="O1319" s="13">
        <f t="shared" si="226"/>
        <v>0</v>
      </c>
      <c r="P1319" s="13">
        <f t="shared" si="227"/>
        <v>10.50036090085741</v>
      </c>
      <c r="Q1319" s="13">
        <f t="shared" si="228"/>
        <v>3.733787966704026</v>
      </c>
      <c r="R1319" s="13">
        <f t="shared" si="231"/>
        <v>14.234148867561437</v>
      </c>
      <c r="S1319" s="13">
        <f t="shared" si="232"/>
        <v>7.674116999962891</v>
      </c>
    </row>
    <row r="1320" spans="9:19" ht="12.75">
      <c r="I1320" s="2">
        <f t="shared" si="230"/>
        <v>18915</v>
      </c>
      <c r="J1320" s="13">
        <f t="shared" si="229"/>
        <v>-7.680021446212159</v>
      </c>
      <c r="K1320" s="10">
        <f>MAX(D$8,K1319+J1319*I$44/VLOOKUP(K1319,E$47:G$254,3,TRUE))</f>
        <v>175</v>
      </c>
      <c r="L1320" s="13">
        <f t="shared" si="224"/>
        <v>21.914170313773596</v>
      </c>
      <c r="M1320" s="10">
        <f t="shared" si="225"/>
        <v>0.1998845994878451</v>
      </c>
      <c r="N1320" s="10">
        <f t="shared" si="233"/>
        <v>126.78882530969808</v>
      </c>
      <c r="O1320" s="13">
        <f t="shared" si="226"/>
        <v>0</v>
      </c>
      <c r="P1320" s="13">
        <f t="shared" si="227"/>
        <v>10.50036090085741</v>
      </c>
      <c r="Q1320" s="13">
        <f t="shared" si="228"/>
        <v>3.733787966704026</v>
      </c>
      <c r="R1320" s="13">
        <f t="shared" si="231"/>
        <v>14.234148867561437</v>
      </c>
      <c r="S1320" s="13">
        <f t="shared" si="232"/>
        <v>7.680021446212159</v>
      </c>
    </row>
    <row r="1321" spans="9:19" ht="12.75">
      <c r="I1321" s="2">
        <f t="shared" si="230"/>
        <v>18930</v>
      </c>
      <c r="J1321" s="13">
        <f t="shared" si="229"/>
        <v>-7.676894640490225</v>
      </c>
      <c r="K1321" s="10">
        <f>MAX(D$8,K1320+J1320*I$44/VLOOKUP(K1320,E$47:G$254,3,TRUE))</f>
        <v>175</v>
      </c>
      <c r="L1321" s="13">
        <f t="shared" si="224"/>
        <v>21.911043508051662</v>
      </c>
      <c r="M1321" s="10">
        <f t="shared" si="225"/>
        <v>0.19675779376591152</v>
      </c>
      <c r="N1321" s="10">
        <f t="shared" si="233"/>
        <v>126.79570428228634</v>
      </c>
      <c r="O1321" s="13">
        <f t="shared" si="226"/>
        <v>0</v>
      </c>
      <c r="P1321" s="13">
        <f t="shared" si="227"/>
        <v>10.50036090085741</v>
      </c>
      <c r="Q1321" s="13">
        <f t="shared" si="228"/>
        <v>3.733787966704026</v>
      </c>
      <c r="R1321" s="13">
        <f t="shared" si="231"/>
        <v>14.234148867561437</v>
      </c>
      <c r="S1321" s="13">
        <f t="shared" si="232"/>
        <v>7.676894640490225</v>
      </c>
    </row>
    <row r="1322" spans="9:19" ht="12.75">
      <c r="I1322" s="2">
        <f t="shared" si="230"/>
        <v>18945</v>
      </c>
      <c r="J1322" s="13">
        <f t="shared" si="229"/>
        <v>-7.673816747561212</v>
      </c>
      <c r="K1322" s="10">
        <f>MAX(D$8,K1321+J1321*I$44/VLOOKUP(K1321,E$47:G$254,3,TRUE))</f>
        <v>175</v>
      </c>
      <c r="L1322" s="13">
        <f t="shared" si="224"/>
        <v>21.90796561512265</v>
      </c>
      <c r="M1322" s="10">
        <f t="shared" si="225"/>
        <v>-0.37774867059168216</v>
      </c>
      <c r="N1322" s="10">
        <f t="shared" si="233"/>
        <v>126.80247564673017</v>
      </c>
      <c r="O1322" s="13">
        <f t="shared" si="226"/>
        <v>0</v>
      </c>
      <c r="P1322" s="13">
        <f t="shared" si="227"/>
        <v>10.50036090085741</v>
      </c>
      <c r="Q1322" s="13">
        <f t="shared" si="228"/>
        <v>3.733787966704026</v>
      </c>
      <c r="R1322" s="13">
        <f t="shared" si="231"/>
        <v>14.234148867561437</v>
      </c>
      <c r="S1322" s="13">
        <f t="shared" si="232"/>
        <v>7.673816747561212</v>
      </c>
    </row>
    <row r="1323" spans="9:19" ht="12.75">
      <c r="I1323" s="2">
        <f t="shared" si="230"/>
        <v>18960</v>
      </c>
      <c r="J1323" s="13">
        <f t="shared" si="229"/>
        <v>-7.679725890675215</v>
      </c>
      <c r="K1323" s="10">
        <f>MAX(D$8,K1322+J1322*I$44/VLOOKUP(K1322,E$47:G$254,3,TRUE))</f>
        <v>175</v>
      </c>
      <c r="L1323" s="13">
        <f t="shared" si="224"/>
        <v>21.913874758236652</v>
      </c>
      <c r="M1323" s="10">
        <f t="shared" si="225"/>
        <v>0.19958904395090116</v>
      </c>
      <c r="N1323" s="10">
        <f t="shared" si="233"/>
        <v>126.78947553187936</v>
      </c>
      <c r="O1323" s="13">
        <f t="shared" si="226"/>
        <v>0</v>
      </c>
      <c r="P1323" s="13">
        <f t="shared" si="227"/>
        <v>10.50036090085741</v>
      </c>
      <c r="Q1323" s="13">
        <f t="shared" si="228"/>
        <v>3.733787966704026</v>
      </c>
      <c r="R1323" s="13">
        <f t="shared" si="231"/>
        <v>14.234148867561437</v>
      </c>
      <c r="S1323" s="13">
        <f t="shared" si="232"/>
        <v>7.679725890675215</v>
      </c>
    </row>
    <row r="1324" spans="9:19" ht="12.75">
      <c r="I1324" s="2">
        <f t="shared" si="230"/>
        <v>18975</v>
      </c>
      <c r="J1324" s="13">
        <f t="shared" si="229"/>
        <v>-7.676603708344711</v>
      </c>
      <c r="K1324" s="10">
        <f>MAX(D$8,K1323+J1323*I$44/VLOOKUP(K1323,E$47:G$254,3,TRUE))</f>
        <v>175</v>
      </c>
      <c r="L1324" s="13">
        <f t="shared" si="224"/>
        <v>21.910752575906148</v>
      </c>
      <c r="M1324" s="10">
        <f t="shared" si="225"/>
        <v>0.19646686162039728</v>
      </c>
      <c r="N1324" s="10">
        <f t="shared" si="233"/>
        <v>126.79634433300647</v>
      </c>
      <c r="O1324" s="13">
        <f t="shared" si="226"/>
        <v>0</v>
      </c>
      <c r="P1324" s="13">
        <f t="shared" si="227"/>
        <v>10.50036090085741</v>
      </c>
      <c r="Q1324" s="13">
        <f t="shared" si="228"/>
        <v>3.733787966704026</v>
      </c>
      <c r="R1324" s="13">
        <f t="shared" si="231"/>
        <v>14.234148867561437</v>
      </c>
      <c r="S1324" s="13">
        <f t="shared" si="232"/>
        <v>7.676603708344711</v>
      </c>
    </row>
    <row r="1325" spans="9:19" ht="12.75">
      <c r="I1325" s="2">
        <f t="shared" si="230"/>
        <v>18990</v>
      </c>
      <c r="J1325" s="13">
        <f t="shared" si="229"/>
        <v>-7.67353036648316</v>
      </c>
      <c r="K1325" s="10">
        <f>MAX(D$8,K1324+J1324*I$44/VLOOKUP(K1324,E$47:G$254,3,TRUE))</f>
        <v>175</v>
      </c>
      <c r="L1325" s="13">
        <f t="shared" si="224"/>
        <v>21.907679234044597</v>
      </c>
      <c r="M1325" s="10">
        <f t="shared" si="225"/>
        <v>-0.37803505166973395</v>
      </c>
      <c r="N1325" s="10">
        <f t="shared" si="233"/>
        <v>126.80310568510188</v>
      </c>
      <c r="O1325" s="13">
        <f t="shared" si="226"/>
        <v>0</v>
      </c>
      <c r="P1325" s="13">
        <f t="shared" si="227"/>
        <v>10.50036090085741</v>
      </c>
      <c r="Q1325" s="13">
        <f t="shared" si="228"/>
        <v>3.733787966704026</v>
      </c>
      <c r="R1325" s="13">
        <f t="shared" si="231"/>
        <v>14.234148867561437</v>
      </c>
      <c r="S1325" s="13">
        <f t="shared" si="232"/>
        <v>7.67353036648316</v>
      </c>
    </row>
    <row r="1326" spans="9:19" ht="12.75">
      <c r="I1326" s="2">
        <f t="shared" si="230"/>
        <v>19005</v>
      </c>
      <c r="J1326" s="13">
        <f t="shared" si="229"/>
        <v>-7.679443989472034</v>
      </c>
      <c r="K1326" s="10">
        <f>MAX(D$8,K1325+J1325*I$44/VLOOKUP(K1325,E$47:G$254,3,TRUE))</f>
        <v>175</v>
      </c>
      <c r="L1326" s="13">
        <f t="shared" si="224"/>
        <v>21.91359285703347</v>
      </c>
      <c r="M1326" s="10">
        <f t="shared" si="225"/>
        <v>0.19930714274772043</v>
      </c>
      <c r="N1326" s="10">
        <f t="shared" si="233"/>
        <v>126.79009571452636</v>
      </c>
      <c r="O1326" s="13">
        <f t="shared" si="226"/>
        <v>0</v>
      </c>
      <c r="P1326" s="13">
        <f t="shared" si="227"/>
        <v>10.50036090085741</v>
      </c>
      <c r="Q1326" s="13">
        <f t="shared" si="228"/>
        <v>3.733787966704026</v>
      </c>
      <c r="R1326" s="13">
        <f t="shared" si="231"/>
        <v>14.234148867561437</v>
      </c>
      <c r="S1326" s="13">
        <f t="shared" si="232"/>
        <v>7.679443989472034</v>
      </c>
    </row>
    <row r="1327" spans="9:19" ht="12.75">
      <c r="I1327" s="2">
        <f t="shared" si="230"/>
        <v>19020</v>
      </c>
      <c r="J1327" s="13">
        <f t="shared" si="229"/>
        <v>-7.676326216937468</v>
      </c>
      <c r="K1327" s="10">
        <f>MAX(D$8,K1326+J1326*I$44/VLOOKUP(K1326,E$47:G$254,3,TRUE))</f>
        <v>175</v>
      </c>
      <c r="L1327" s="13">
        <f aca="true" t="shared" si="234" ref="L1327:L1390">(K1327-N1327)/D$12</f>
        <v>21.910475084498906</v>
      </c>
      <c r="M1327" s="10">
        <f t="shared" si="225"/>
        <v>0.19618937021315475</v>
      </c>
      <c r="N1327" s="10">
        <f t="shared" si="233"/>
        <v>126.7969548141024</v>
      </c>
      <c r="O1327" s="13">
        <f t="shared" si="226"/>
        <v>0</v>
      </c>
      <c r="P1327" s="13">
        <f t="shared" si="227"/>
        <v>10.50036090085741</v>
      </c>
      <c r="Q1327" s="13">
        <f t="shared" si="228"/>
        <v>3.733787966704026</v>
      </c>
      <c r="R1327" s="13">
        <f t="shared" si="231"/>
        <v>14.234148867561437</v>
      </c>
      <c r="S1327" s="13">
        <f t="shared" si="232"/>
        <v>7.676326216937468</v>
      </c>
    </row>
    <row r="1328" spans="9:19" ht="12.75">
      <c r="I1328" s="2">
        <f t="shared" si="230"/>
        <v>19035</v>
      </c>
      <c r="J1328" s="13">
        <f t="shared" si="229"/>
        <v>-7.673257215889176</v>
      </c>
      <c r="K1328" s="10">
        <f>MAX(D$8,K1327+J1327*I$44/VLOOKUP(K1327,E$47:G$254,3,TRUE))</f>
        <v>175</v>
      </c>
      <c r="L1328" s="13">
        <f t="shared" si="234"/>
        <v>21.907406083450613</v>
      </c>
      <c r="M1328" s="10">
        <f t="shared" si="225"/>
        <v>-0.3783082022637174</v>
      </c>
      <c r="N1328" s="10">
        <f t="shared" si="233"/>
        <v>126.80370661640865</v>
      </c>
      <c r="O1328" s="13">
        <f t="shared" si="226"/>
        <v>0</v>
      </c>
      <c r="P1328" s="13">
        <f t="shared" si="227"/>
        <v>10.50036090085741</v>
      </c>
      <c r="Q1328" s="13">
        <f t="shared" si="228"/>
        <v>3.733787966704026</v>
      </c>
      <c r="R1328" s="13">
        <f t="shared" si="231"/>
        <v>14.234148867561437</v>
      </c>
      <c r="S1328" s="13">
        <f t="shared" si="232"/>
        <v>7.673257215889176</v>
      </c>
    </row>
    <row r="1329" spans="9:19" ht="12.75">
      <c r="I1329" s="2">
        <f t="shared" si="230"/>
        <v>19050</v>
      </c>
      <c r="J1329" s="13">
        <f t="shared" si="229"/>
        <v>-7.679175111787732</v>
      </c>
      <c r="K1329" s="10">
        <f>MAX(D$8,K1328+J1328*I$44/VLOOKUP(K1328,E$47:G$254,3,TRUE))</f>
        <v>175</v>
      </c>
      <c r="L1329" s="13">
        <f t="shared" si="234"/>
        <v>21.91332397934917</v>
      </c>
      <c r="M1329" s="10">
        <f aca="true" t="shared" si="235" ref="M1329:M1392">L1329-VLOOKUP(N1329,A$47:C$254,2,TRUE)</f>
        <v>0.19903826506341815</v>
      </c>
      <c r="N1329" s="10">
        <f t="shared" si="233"/>
        <v>126.79068724543183</v>
      </c>
      <c r="O1329" s="13">
        <f aca="true" t="shared" si="236" ref="O1329:O1392">(K1329-K1328)/(I1329-I1328)*60</f>
        <v>0</v>
      </c>
      <c r="P1329" s="13">
        <f t="shared" si="227"/>
        <v>10.50036090085741</v>
      </c>
      <c r="Q1329" s="13">
        <f t="shared" si="228"/>
        <v>3.733787966704026</v>
      </c>
      <c r="R1329" s="13">
        <f t="shared" si="231"/>
        <v>14.234148867561437</v>
      </c>
      <c r="S1329" s="13">
        <f t="shared" si="232"/>
        <v>7.679175111787732</v>
      </c>
    </row>
    <row r="1330" spans="9:19" ht="12.75">
      <c r="I1330" s="2">
        <f t="shared" si="230"/>
        <v>19065</v>
      </c>
      <c r="J1330" s="13">
        <f t="shared" si="229"/>
        <v>-7.676061545321488</v>
      </c>
      <c r="K1330" s="10">
        <f>MAX(D$8,K1329+J1329*I$44/VLOOKUP(K1329,E$47:G$254,3,TRUE))</f>
        <v>175</v>
      </c>
      <c r="L1330" s="13">
        <f t="shared" si="234"/>
        <v>21.910210412882925</v>
      </c>
      <c r="M1330" s="10">
        <f t="shared" si="235"/>
        <v>0.19592469859717454</v>
      </c>
      <c r="N1330" s="10">
        <f t="shared" si="233"/>
        <v>126.79753709165756</v>
      </c>
      <c r="O1330" s="13">
        <f t="shared" si="236"/>
        <v>0</v>
      </c>
      <c r="P1330" s="13">
        <f t="shared" si="227"/>
        <v>10.50036090085741</v>
      </c>
      <c r="Q1330" s="13">
        <f t="shared" si="228"/>
        <v>3.733787966704026</v>
      </c>
      <c r="R1330" s="13">
        <f t="shared" si="231"/>
        <v>14.234148867561437</v>
      </c>
      <c r="S1330" s="13">
        <f t="shared" si="232"/>
        <v>7.676061545321488</v>
      </c>
    </row>
    <row r="1331" spans="9:19" ht="12.75">
      <c r="I1331" s="2">
        <f t="shared" si="230"/>
        <v>19080</v>
      </c>
      <c r="J1331" s="13">
        <f t="shared" si="229"/>
        <v>-7.672996684545762</v>
      </c>
      <c r="K1331" s="10">
        <f>MAX(D$8,K1330+J1330*I$44/VLOOKUP(K1330,E$47:G$254,3,TRUE))</f>
        <v>175</v>
      </c>
      <c r="L1331" s="13">
        <f t="shared" si="234"/>
        <v>21.9071455521072</v>
      </c>
      <c r="M1331" s="10">
        <f t="shared" si="235"/>
        <v>-0.37856873360713195</v>
      </c>
      <c r="N1331" s="10">
        <f t="shared" si="233"/>
        <v>126.80427978536416</v>
      </c>
      <c r="O1331" s="13">
        <f t="shared" si="236"/>
        <v>0</v>
      </c>
      <c r="P1331" s="13">
        <f t="shared" si="227"/>
        <v>10.50036090085741</v>
      </c>
      <c r="Q1331" s="13">
        <f t="shared" si="228"/>
        <v>3.733787966704026</v>
      </c>
      <c r="R1331" s="13">
        <f t="shared" si="231"/>
        <v>14.234148867561437</v>
      </c>
      <c r="S1331" s="13">
        <f t="shared" si="232"/>
        <v>7.672996684545762</v>
      </c>
    </row>
    <row r="1332" spans="9:19" ht="12.75">
      <c r="I1332" s="2">
        <f t="shared" si="230"/>
        <v>19095</v>
      </c>
      <c r="J1332" s="13">
        <f t="shared" si="229"/>
        <v>-7.678918655950369</v>
      </c>
      <c r="K1332" s="10">
        <f>MAX(D$8,K1331+J1331*I$44/VLOOKUP(K1331,E$47:G$254,3,TRUE))</f>
        <v>175</v>
      </c>
      <c r="L1332" s="13">
        <f t="shared" si="234"/>
        <v>21.913067523511806</v>
      </c>
      <c r="M1332" s="10">
        <f t="shared" si="235"/>
        <v>0.19878180922605537</v>
      </c>
      <c r="N1332" s="10">
        <f t="shared" si="233"/>
        <v>126.79125144827402</v>
      </c>
      <c r="O1332" s="13">
        <f t="shared" si="236"/>
        <v>0</v>
      </c>
      <c r="P1332" s="13">
        <f aca="true" t="shared" si="237" ref="P1332:P1395">$D$16*($D$19*$D$21*$D$17+$D$20*$D$22*$D$18)*($D$7^4-$K1332^4)</f>
        <v>10.50036090085741</v>
      </c>
      <c r="Q1332" s="13">
        <f aca="true" t="shared" si="238" ref="Q1332:Q1395">($D$7-$K1332)*(1/$D$13+1/$D$14)</f>
        <v>3.733787966704026</v>
      </c>
      <c r="R1332" s="13">
        <f t="shared" si="231"/>
        <v>14.234148867561437</v>
      </c>
      <c r="S1332" s="13">
        <f t="shared" si="232"/>
        <v>7.678918655950369</v>
      </c>
    </row>
    <row r="1333" spans="9:19" ht="12.75">
      <c r="I1333" s="2">
        <f t="shared" si="230"/>
        <v>19110</v>
      </c>
      <c r="J1333" s="13">
        <f t="shared" si="229"/>
        <v>-7.6758091012368155</v>
      </c>
      <c r="K1333" s="10">
        <f>MAX(D$8,K1332+J1332*I$44/VLOOKUP(K1332,E$47:G$254,3,TRUE))</f>
        <v>175</v>
      </c>
      <c r="L1333" s="13">
        <f t="shared" si="234"/>
        <v>21.909957968798253</v>
      </c>
      <c r="M1333" s="10">
        <f t="shared" si="235"/>
        <v>0.1956722545125018</v>
      </c>
      <c r="N1333" s="10">
        <f t="shared" si="233"/>
        <v>126.79809246864384</v>
      </c>
      <c r="O1333" s="13">
        <f t="shared" si="236"/>
        <v>0</v>
      </c>
      <c r="P1333" s="13">
        <f t="shared" si="237"/>
        <v>10.50036090085741</v>
      </c>
      <c r="Q1333" s="13">
        <f t="shared" si="238"/>
        <v>3.733787966704026</v>
      </c>
      <c r="R1333" s="13">
        <f t="shared" si="231"/>
        <v>14.234148867561437</v>
      </c>
      <c r="S1333" s="13">
        <f t="shared" si="232"/>
        <v>7.6758091012368155</v>
      </c>
    </row>
    <row r="1334" spans="9:19" ht="12.75">
      <c r="I1334" s="2">
        <f t="shared" si="230"/>
        <v>19125</v>
      </c>
      <c r="J1334" s="13">
        <f t="shared" si="229"/>
        <v>-7.67274818945771</v>
      </c>
      <c r="K1334" s="10">
        <f>MAX(D$8,K1333+J1333*I$44/VLOOKUP(K1333,E$47:G$254,3,TRUE))</f>
        <v>175</v>
      </c>
      <c r="L1334" s="13">
        <f t="shared" si="234"/>
        <v>21.906897057019147</v>
      </c>
      <c r="M1334" s="10">
        <f t="shared" si="235"/>
        <v>-0.3788172286951834</v>
      </c>
      <c r="N1334" s="10">
        <f t="shared" si="233"/>
        <v>126.80482647455787</v>
      </c>
      <c r="O1334" s="13">
        <f t="shared" si="236"/>
        <v>0</v>
      </c>
      <c r="P1334" s="13">
        <f t="shared" si="237"/>
        <v>10.50036090085741</v>
      </c>
      <c r="Q1334" s="13">
        <f t="shared" si="238"/>
        <v>3.733787966704026</v>
      </c>
      <c r="R1334" s="13">
        <f t="shared" si="231"/>
        <v>14.234148867561437</v>
      </c>
      <c r="S1334" s="13">
        <f t="shared" si="232"/>
        <v>7.67274818945771</v>
      </c>
    </row>
    <row r="1335" spans="9:19" ht="12.75">
      <c r="I1335" s="2">
        <f t="shared" si="230"/>
        <v>19140</v>
      </c>
      <c r="J1335" s="13">
        <f t="shared" si="229"/>
        <v>-7.67867404808457</v>
      </c>
      <c r="K1335" s="10">
        <f>MAX(D$8,K1334+J1334*I$44/VLOOKUP(K1334,E$47:G$254,3,TRUE))</f>
        <v>175</v>
      </c>
      <c r="L1335" s="13">
        <f t="shared" si="234"/>
        <v>21.912822915646007</v>
      </c>
      <c r="M1335" s="10">
        <f t="shared" si="235"/>
        <v>0.19853720136025643</v>
      </c>
      <c r="N1335" s="10">
        <f t="shared" si="233"/>
        <v>126.79178958557878</v>
      </c>
      <c r="O1335" s="13">
        <f t="shared" si="236"/>
        <v>0</v>
      </c>
      <c r="P1335" s="13">
        <f t="shared" si="237"/>
        <v>10.50036090085741</v>
      </c>
      <c r="Q1335" s="13">
        <f t="shared" si="238"/>
        <v>3.733787966704026</v>
      </c>
      <c r="R1335" s="13">
        <f t="shared" si="231"/>
        <v>14.234148867561437</v>
      </c>
      <c r="S1335" s="13">
        <f t="shared" si="232"/>
        <v>7.67867404808457</v>
      </c>
    </row>
    <row r="1336" spans="9:19" ht="12.75">
      <c r="I1336" s="2">
        <f t="shared" si="230"/>
        <v>19155</v>
      </c>
      <c r="J1336" s="13">
        <f t="shared" si="229"/>
        <v>-7.6755683197852385</v>
      </c>
      <c r="K1336" s="10">
        <f>MAX(D$8,K1335+J1335*I$44/VLOOKUP(K1335,E$47:G$254,3,TRUE))</f>
        <v>175</v>
      </c>
      <c r="L1336" s="13">
        <f t="shared" si="234"/>
        <v>21.909717187346676</v>
      </c>
      <c r="M1336" s="10">
        <f t="shared" si="235"/>
        <v>0.1954314730609248</v>
      </c>
      <c r="N1336" s="10">
        <f t="shared" si="233"/>
        <v>126.79862218783731</v>
      </c>
      <c r="O1336" s="13">
        <f t="shared" si="236"/>
        <v>0</v>
      </c>
      <c r="P1336" s="13">
        <f t="shared" si="237"/>
        <v>10.50036090085741</v>
      </c>
      <c r="Q1336" s="13">
        <f t="shared" si="238"/>
        <v>3.733787966704026</v>
      </c>
      <c r="R1336" s="13">
        <f t="shared" si="231"/>
        <v>14.234148867561437</v>
      </c>
      <c r="S1336" s="13">
        <f t="shared" si="232"/>
        <v>7.6755683197852385</v>
      </c>
    </row>
    <row r="1337" spans="9:19" ht="12.75">
      <c r="I1337" s="2">
        <f t="shared" si="230"/>
        <v>19170</v>
      </c>
      <c r="J1337" s="13">
        <f t="shared" si="229"/>
        <v>-7.672511174563553</v>
      </c>
      <c r="K1337" s="10">
        <f>MAX(D$8,K1336+J1336*I$44/VLOOKUP(K1336,E$47:G$254,3,TRUE))</f>
        <v>175</v>
      </c>
      <c r="L1337" s="13">
        <f t="shared" si="234"/>
        <v>21.90666004212499</v>
      </c>
      <c r="M1337" s="10">
        <f t="shared" si="235"/>
        <v>-0.3790542435893407</v>
      </c>
      <c r="N1337" s="10">
        <f t="shared" si="233"/>
        <v>126.80534790732501</v>
      </c>
      <c r="O1337" s="13">
        <f t="shared" si="236"/>
        <v>0</v>
      </c>
      <c r="P1337" s="13">
        <f t="shared" si="237"/>
        <v>10.50036090085741</v>
      </c>
      <c r="Q1337" s="13">
        <f t="shared" si="238"/>
        <v>3.733787966704026</v>
      </c>
      <c r="R1337" s="13">
        <f t="shared" si="231"/>
        <v>14.234148867561437</v>
      </c>
      <c r="S1337" s="13">
        <f t="shared" si="232"/>
        <v>7.672511174563553</v>
      </c>
    </row>
    <row r="1338" spans="9:19" ht="12.75">
      <c r="I1338" s="2">
        <f t="shared" si="230"/>
        <v>19185</v>
      </c>
      <c r="J1338" s="13">
        <f t="shared" si="229"/>
        <v>-7.678440740827366</v>
      </c>
      <c r="K1338" s="10">
        <f>MAX(D$8,K1337+J1337*I$44/VLOOKUP(K1337,E$47:G$254,3,TRUE))</f>
        <v>175</v>
      </c>
      <c r="L1338" s="13">
        <f t="shared" si="234"/>
        <v>21.912589608388803</v>
      </c>
      <c r="M1338" s="10">
        <f t="shared" si="235"/>
        <v>0.19830389410305216</v>
      </c>
      <c r="N1338" s="10">
        <f t="shared" si="233"/>
        <v>126.79230286154463</v>
      </c>
      <c r="O1338" s="13">
        <f t="shared" si="236"/>
        <v>0</v>
      </c>
      <c r="P1338" s="13">
        <f t="shared" si="237"/>
        <v>10.50036090085741</v>
      </c>
      <c r="Q1338" s="13">
        <f t="shared" si="238"/>
        <v>3.733787966704026</v>
      </c>
      <c r="R1338" s="13">
        <f t="shared" si="231"/>
        <v>14.234148867561437</v>
      </c>
      <c r="S1338" s="13">
        <f t="shared" si="232"/>
        <v>7.678440740827366</v>
      </c>
    </row>
    <row r="1339" spans="9:19" ht="12.75">
      <c r="I1339" s="2">
        <f t="shared" si="230"/>
        <v>19200</v>
      </c>
      <c r="J1339" s="13">
        <f aca="true" t="shared" si="239" ref="J1339:J1402">(D$7-K1339)*(1/D$13+1/D$14)+D$16*(D$19*D$21*D$17+D$20*D$22*D$18)*(D$7^4-K1339^4)-(K1339-N1339)/D$12</f>
        <v>-7.675338662166219</v>
      </c>
      <c r="K1339" s="10">
        <f>MAX(D$8,K1338+J1338*I$44/VLOOKUP(K1338,E$47:G$254,3,TRUE))</f>
        <v>175</v>
      </c>
      <c r="L1339" s="13">
        <f t="shared" si="234"/>
        <v>21.909487529727656</v>
      </c>
      <c r="M1339" s="10">
        <f t="shared" si="235"/>
        <v>0.19520181544190507</v>
      </c>
      <c r="N1339" s="10">
        <f t="shared" si="233"/>
        <v>126.79912743459916</v>
      </c>
      <c r="O1339" s="13">
        <f t="shared" si="236"/>
        <v>0</v>
      </c>
      <c r="P1339" s="13">
        <f t="shared" si="237"/>
        <v>10.50036090085741</v>
      </c>
      <c r="Q1339" s="13">
        <f t="shared" si="238"/>
        <v>3.733787966704026</v>
      </c>
      <c r="R1339" s="13">
        <f t="shared" si="231"/>
        <v>14.234148867561437</v>
      </c>
      <c r="S1339" s="13">
        <f t="shared" si="232"/>
        <v>7.675338662166219</v>
      </c>
    </row>
    <row r="1340" spans="9:19" ht="12.75">
      <c r="I1340" s="2">
        <f aca="true" t="shared" si="240" ref="I1340:I1403">I1339+I$44</f>
        <v>19215</v>
      </c>
      <c r="J1340" s="13">
        <f t="shared" si="239"/>
        <v>-7.672285109491224</v>
      </c>
      <c r="K1340" s="10">
        <f>MAX(D$8,K1339+J1339*I$44/VLOOKUP(K1339,E$47:G$254,3,TRUE))</f>
        <v>175</v>
      </c>
      <c r="L1340" s="13">
        <f t="shared" si="234"/>
        <v>21.90643397705266</v>
      </c>
      <c r="M1340" s="10">
        <f t="shared" si="235"/>
        <v>-0.37928030866167006</v>
      </c>
      <c r="N1340" s="10">
        <f t="shared" si="233"/>
        <v>126.80584525048414</v>
      </c>
      <c r="O1340" s="13">
        <f t="shared" si="236"/>
        <v>0</v>
      </c>
      <c r="P1340" s="13">
        <f t="shared" si="237"/>
        <v>10.50036090085741</v>
      </c>
      <c r="Q1340" s="13">
        <f t="shared" si="238"/>
        <v>3.733787966704026</v>
      </c>
      <c r="R1340" s="13">
        <f aca="true" t="shared" si="241" ref="R1340:R1403">(D$7-K1340)*(1/D$13+1/D$14)+D$16*(D$19*D$21*D$17+D$20*D$22*D$18)*(D$7^4-K1340^4)</f>
        <v>14.234148867561437</v>
      </c>
      <c r="S1340" s="13">
        <f aca="true" t="shared" si="242" ref="S1340:S1403">IF(K1340=D$8,-J1340,0)</f>
        <v>7.672285109491224</v>
      </c>
    </row>
    <row r="1341" spans="9:19" ht="12.75">
      <c r="I1341" s="2">
        <f t="shared" si="240"/>
        <v>19230</v>
      </c>
      <c r="J1341" s="13">
        <f t="shared" si="239"/>
        <v>-7.678218212103328</v>
      </c>
      <c r="K1341" s="10">
        <f>MAX(D$8,K1340+J1340*I$44/VLOOKUP(K1340,E$47:G$254,3,TRUE))</f>
        <v>175</v>
      </c>
      <c r="L1341" s="13">
        <f t="shared" si="234"/>
        <v>21.912367079664765</v>
      </c>
      <c r="M1341" s="10">
        <f t="shared" si="235"/>
        <v>0.19808136537901433</v>
      </c>
      <c r="N1341" s="10">
        <f t="shared" si="233"/>
        <v>126.79279242473751</v>
      </c>
      <c r="O1341" s="13">
        <f t="shared" si="236"/>
        <v>0</v>
      </c>
      <c r="P1341" s="13">
        <f t="shared" si="237"/>
        <v>10.50036090085741</v>
      </c>
      <c r="Q1341" s="13">
        <f t="shared" si="238"/>
        <v>3.733787966704026</v>
      </c>
      <c r="R1341" s="13">
        <f t="shared" si="241"/>
        <v>14.234148867561437</v>
      </c>
      <c r="S1341" s="13">
        <f t="shared" si="242"/>
        <v>7.678218212103328</v>
      </c>
    </row>
    <row r="1342" spans="9:19" ht="12.75">
      <c r="I1342" s="2">
        <f t="shared" si="240"/>
        <v>19245</v>
      </c>
      <c r="J1342" s="13">
        <f t="shared" si="239"/>
        <v>-7.675119614471182</v>
      </c>
      <c r="K1342" s="10">
        <f>MAX(D$8,K1341+J1341*I$44/VLOOKUP(K1341,E$47:G$254,3,TRUE))</f>
        <v>175</v>
      </c>
      <c r="L1342" s="13">
        <f t="shared" si="234"/>
        <v>21.90926848203262</v>
      </c>
      <c r="M1342" s="10">
        <f t="shared" si="235"/>
        <v>0.1949827677468683</v>
      </c>
      <c r="N1342" s="10">
        <f t="shared" si="233"/>
        <v>126.79960933952823</v>
      </c>
      <c r="O1342" s="13">
        <f t="shared" si="236"/>
        <v>0</v>
      </c>
      <c r="P1342" s="13">
        <f t="shared" si="237"/>
        <v>10.50036090085741</v>
      </c>
      <c r="Q1342" s="13">
        <f t="shared" si="238"/>
        <v>3.733787966704026</v>
      </c>
      <c r="R1342" s="13">
        <f t="shared" si="241"/>
        <v>14.234148867561437</v>
      </c>
      <c r="S1342" s="13">
        <f t="shared" si="242"/>
        <v>7.675119614471182</v>
      </c>
    </row>
    <row r="1343" spans="9:19" ht="12.75">
      <c r="I1343" s="2">
        <f t="shared" si="240"/>
        <v>19260</v>
      </c>
      <c r="J1343" s="13">
        <f t="shared" si="239"/>
        <v>-7.67206948837126</v>
      </c>
      <c r="K1343" s="10">
        <f>MAX(D$8,K1342+J1342*I$44/VLOOKUP(K1342,E$47:G$254,3,TRUE))</f>
        <v>175</v>
      </c>
      <c r="L1343" s="13">
        <f t="shared" si="234"/>
        <v>21.906218355932698</v>
      </c>
      <c r="M1343" s="10">
        <f t="shared" si="235"/>
        <v>-0.3794959297816334</v>
      </c>
      <c r="N1343" s="10">
        <f t="shared" si="233"/>
        <v>126.80631961694806</v>
      </c>
      <c r="O1343" s="13">
        <f t="shared" si="236"/>
        <v>0</v>
      </c>
      <c r="P1343" s="13">
        <f t="shared" si="237"/>
        <v>10.50036090085741</v>
      </c>
      <c r="Q1343" s="13">
        <f t="shared" si="238"/>
        <v>3.733787966704026</v>
      </c>
      <c r="R1343" s="13">
        <f t="shared" si="241"/>
        <v>14.234148867561437</v>
      </c>
      <c r="S1343" s="13">
        <f t="shared" si="242"/>
        <v>7.67206948837126</v>
      </c>
    </row>
    <row r="1344" spans="9:19" ht="12.75">
      <c r="I1344" s="2">
        <f t="shared" si="240"/>
        <v>19275</v>
      </c>
      <c r="J1344" s="13">
        <f t="shared" si="239"/>
        <v>-7.678005963956338</v>
      </c>
      <c r="K1344" s="10">
        <f>MAX(D$8,K1343+J1343*I$44/VLOOKUP(K1343,E$47:G$254,3,TRUE))</f>
        <v>175</v>
      </c>
      <c r="L1344" s="13">
        <f t="shared" si="234"/>
        <v>21.912154831517775</v>
      </c>
      <c r="M1344" s="10">
        <f t="shared" si="235"/>
        <v>0.19786911723202394</v>
      </c>
      <c r="N1344" s="10">
        <f t="shared" si="233"/>
        <v>126.79325937066089</v>
      </c>
      <c r="O1344" s="13">
        <f t="shared" si="236"/>
        <v>0</v>
      </c>
      <c r="P1344" s="13">
        <f t="shared" si="237"/>
        <v>10.50036090085741</v>
      </c>
      <c r="Q1344" s="13">
        <f t="shared" si="238"/>
        <v>3.733787966704026</v>
      </c>
      <c r="R1344" s="13">
        <f t="shared" si="241"/>
        <v>14.234148867561437</v>
      </c>
      <c r="S1344" s="13">
        <f t="shared" si="242"/>
        <v>7.678005963956338</v>
      </c>
    </row>
    <row r="1345" spans="9:19" ht="12.75">
      <c r="I1345" s="2">
        <f t="shared" si="240"/>
        <v>19290</v>
      </c>
      <c r="J1345" s="13">
        <f t="shared" si="239"/>
        <v>-7.674910686533561</v>
      </c>
      <c r="K1345" s="10">
        <f>MAX(D$8,K1344+J1344*I$44/VLOOKUP(K1344,E$47:G$254,3,TRUE))</f>
        <v>175</v>
      </c>
      <c r="L1345" s="13">
        <f t="shared" si="234"/>
        <v>21.909059554095</v>
      </c>
      <c r="M1345" s="10">
        <f t="shared" si="235"/>
        <v>-0.3766547316193325</v>
      </c>
      <c r="N1345" s="10">
        <f t="shared" si="233"/>
        <v>126.800068980991</v>
      </c>
      <c r="O1345" s="13">
        <f t="shared" si="236"/>
        <v>0</v>
      </c>
      <c r="P1345" s="13">
        <f t="shared" si="237"/>
        <v>10.50036090085741</v>
      </c>
      <c r="Q1345" s="13">
        <f t="shared" si="238"/>
        <v>3.733787966704026</v>
      </c>
      <c r="R1345" s="13">
        <f t="shared" si="241"/>
        <v>14.234148867561437</v>
      </c>
      <c r="S1345" s="13">
        <f t="shared" si="242"/>
        <v>7.674910686533561</v>
      </c>
    </row>
    <row r="1346" spans="9:19" ht="12.75">
      <c r="I1346" s="2">
        <f t="shared" si="240"/>
        <v>19305</v>
      </c>
      <c r="J1346" s="13">
        <f t="shared" si="239"/>
        <v>-7.680802717100395</v>
      </c>
      <c r="K1346" s="10">
        <f>MAX(D$8,K1345+J1345*I$44/VLOOKUP(K1345,E$47:G$254,3,TRUE))</f>
        <v>175</v>
      </c>
      <c r="L1346" s="13">
        <f t="shared" si="234"/>
        <v>21.914951584661832</v>
      </c>
      <c r="M1346" s="10">
        <f t="shared" si="235"/>
        <v>0.2006658703760813</v>
      </c>
      <c r="N1346" s="10">
        <f t="shared" si="233"/>
        <v>126.78710651374396</v>
      </c>
      <c r="O1346" s="13">
        <f t="shared" si="236"/>
        <v>0</v>
      </c>
      <c r="P1346" s="13">
        <f t="shared" si="237"/>
        <v>10.50036090085741</v>
      </c>
      <c r="Q1346" s="13">
        <f t="shared" si="238"/>
        <v>3.733787966704026</v>
      </c>
      <c r="R1346" s="13">
        <f t="shared" si="241"/>
        <v>14.234148867561437</v>
      </c>
      <c r="S1346" s="13">
        <f t="shared" si="242"/>
        <v>7.680802717100395</v>
      </c>
    </row>
    <row r="1347" spans="9:19" ht="12.75">
      <c r="I1347" s="2">
        <f t="shared" si="240"/>
        <v>19320</v>
      </c>
      <c r="J1347" s="13">
        <f t="shared" si="239"/>
        <v>-7.677663689915224</v>
      </c>
      <c r="K1347" s="10">
        <f>MAX(D$8,K1346+J1346*I$44/VLOOKUP(K1346,E$47:G$254,3,TRUE))</f>
        <v>175</v>
      </c>
      <c r="L1347" s="13">
        <f t="shared" si="234"/>
        <v>21.91181255747666</v>
      </c>
      <c r="M1347" s="10">
        <f t="shared" si="235"/>
        <v>0.19752684319091074</v>
      </c>
      <c r="N1347" s="10">
        <f t="shared" si="233"/>
        <v>126.79401237355134</v>
      </c>
      <c r="O1347" s="13">
        <f t="shared" si="236"/>
        <v>0</v>
      </c>
      <c r="P1347" s="13">
        <f t="shared" si="237"/>
        <v>10.50036090085741</v>
      </c>
      <c r="Q1347" s="13">
        <f t="shared" si="238"/>
        <v>3.733787966704026</v>
      </c>
      <c r="R1347" s="13">
        <f t="shared" si="241"/>
        <v>14.234148867561437</v>
      </c>
      <c r="S1347" s="13">
        <f t="shared" si="242"/>
        <v>7.677663689915224</v>
      </c>
    </row>
    <row r="1348" spans="9:19" ht="12.75">
      <c r="I1348" s="2">
        <f t="shared" si="240"/>
        <v>19335</v>
      </c>
      <c r="J1348" s="13">
        <f t="shared" si="239"/>
        <v>-7.674573766703997</v>
      </c>
      <c r="K1348" s="10">
        <f>MAX(D$8,K1347+J1347*I$44/VLOOKUP(K1347,E$47:G$254,3,TRUE))</f>
        <v>175</v>
      </c>
      <c r="L1348" s="13">
        <f t="shared" si="234"/>
        <v>21.908722634265434</v>
      </c>
      <c r="M1348" s="10">
        <f t="shared" si="235"/>
        <v>-0.3769916514488969</v>
      </c>
      <c r="N1348" s="10">
        <f t="shared" si="233"/>
        <v>126.80081020461604</v>
      </c>
      <c r="O1348" s="13">
        <f t="shared" si="236"/>
        <v>0</v>
      </c>
      <c r="P1348" s="13">
        <f t="shared" si="237"/>
        <v>10.50036090085741</v>
      </c>
      <c r="Q1348" s="13">
        <f t="shared" si="238"/>
        <v>3.733787966704026</v>
      </c>
      <c r="R1348" s="13">
        <f t="shared" si="241"/>
        <v>14.234148867561437</v>
      </c>
      <c r="S1348" s="13">
        <f t="shared" si="242"/>
        <v>7.674573766703997</v>
      </c>
    </row>
    <row r="1349" spans="9:19" ht="12.75">
      <c r="I1349" s="2">
        <f t="shared" si="240"/>
        <v>19350</v>
      </c>
      <c r="J1349" s="13">
        <f t="shared" si="239"/>
        <v>-7.680471067726145</v>
      </c>
      <c r="K1349" s="10">
        <f>MAX(D$8,K1348+J1348*I$44/VLOOKUP(K1348,E$47:G$254,3,TRUE))</f>
        <v>175</v>
      </c>
      <c r="L1349" s="13">
        <f t="shared" si="234"/>
        <v>21.914619935287583</v>
      </c>
      <c r="M1349" s="10">
        <f t="shared" si="235"/>
        <v>0.20033422100183174</v>
      </c>
      <c r="N1349" s="10">
        <f t="shared" si="233"/>
        <v>126.78783614236731</v>
      </c>
      <c r="O1349" s="13">
        <f t="shared" si="236"/>
        <v>0</v>
      </c>
      <c r="P1349" s="13">
        <f t="shared" si="237"/>
        <v>10.50036090085741</v>
      </c>
      <c r="Q1349" s="13">
        <f t="shared" si="238"/>
        <v>3.733787966704026</v>
      </c>
      <c r="R1349" s="13">
        <f t="shared" si="241"/>
        <v>14.234148867561437</v>
      </c>
      <c r="S1349" s="13">
        <f t="shared" si="242"/>
        <v>7.680471067726145</v>
      </c>
    </row>
    <row r="1350" spans="9:19" ht="12.75">
      <c r="I1350" s="2">
        <f t="shared" si="240"/>
        <v>19365</v>
      </c>
      <c r="J1350" s="13">
        <f t="shared" si="239"/>
        <v>-7.677337228550282</v>
      </c>
      <c r="K1350" s="10">
        <f>MAX(D$8,K1349+J1349*I$44/VLOOKUP(K1349,E$47:G$254,3,TRUE))</f>
        <v>175</v>
      </c>
      <c r="L1350" s="13">
        <f t="shared" si="234"/>
        <v>21.91148609611172</v>
      </c>
      <c r="M1350" s="10">
        <f t="shared" si="235"/>
        <v>0.19720038182596866</v>
      </c>
      <c r="N1350" s="10">
        <f t="shared" si="233"/>
        <v>126.79473058855422</v>
      </c>
      <c r="O1350" s="13">
        <f t="shared" si="236"/>
        <v>0</v>
      </c>
      <c r="P1350" s="13">
        <f t="shared" si="237"/>
        <v>10.50036090085741</v>
      </c>
      <c r="Q1350" s="13">
        <f t="shared" si="238"/>
        <v>3.733787966704026</v>
      </c>
      <c r="R1350" s="13">
        <f t="shared" si="241"/>
        <v>14.234148867561437</v>
      </c>
      <c r="S1350" s="13">
        <f t="shared" si="242"/>
        <v>7.677337228550282</v>
      </c>
    </row>
    <row r="1351" spans="9:19" ht="12.75">
      <c r="I1351" s="2">
        <f t="shared" si="240"/>
        <v>19380</v>
      </c>
      <c r="J1351" s="13">
        <f t="shared" si="239"/>
        <v>-7.67425241219204</v>
      </c>
      <c r="K1351" s="10">
        <f>MAX(D$8,K1350+J1350*I$44/VLOOKUP(K1350,E$47:G$254,3,TRUE))</f>
        <v>175</v>
      </c>
      <c r="L1351" s="13">
        <f t="shared" si="234"/>
        <v>21.908401279753477</v>
      </c>
      <c r="M1351" s="10">
        <f t="shared" si="235"/>
        <v>-0.37731300596085404</v>
      </c>
      <c r="N1351" s="10">
        <f t="shared" si="233"/>
        <v>126.80151718454235</v>
      </c>
      <c r="O1351" s="13">
        <f t="shared" si="236"/>
        <v>0</v>
      </c>
      <c r="P1351" s="13">
        <f t="shared" si="237"/>
        <v>10.50036090085741</v>
      </c>
      <c r="Q1351" s="13">
        <f t="shared" si="238"/>
        <v>3.733787966704026</v>
      </c>
      <c r="R1351" s="13">
        <f t="shared" si="241"/>
        <v>14.234148867561437</v>
      </c>
      <c r="S1351" s="13">
        <f t="shared" si="242"/>
        <v>7.67425241219204</v>
      </c>
    </row>
    <row r="1352" spans="9:19" ht="12.75">
      <c r="I1352" s="2">
        <f t="shared" si="240"/>
        <v>19395</v>
      </c>
      <c r="J1352" s="13">
        <f t="shared" si="239"/>
        <v>-7.680154740180399</v>
      </c>
      <c r="K1352" s="10">
        <f>MAX(D$8,K1351+J1351*I$44/VLOOKUP(K1351,E$47:G$254,3,TRUE))</f>
        <v>175</v>
      </c>
      <c r="L1352" s="13">
        <f t="shared" si="234"/>
        <v>21.914303607741836</v>
      </c>
      <c r="M1352" s="10">
        <f t="shared" si="235"/>
        <v>0.200017893456085</v>
      </c>
      <c r="N1352" s="10">
        <f t="shared" si="233"/>
        <v>126.78853206296796</v>
      </c>
      <c r="O1352" s="13">
        <f t="shared" si="236"/>
        <v>0</v>
      </c>
      <c r="P1352" s="13">
        <f t="shared" si="237"/>
        <v>10.50036090085741</v>
      </c>
      <c r="Q1352" s="13">
        <f t="shared" si="238"/>
        <v>3.733787966704026</v>
      </c>
      <c r="R1352" s="13">
        <f t="shared" si="241"/>
        <v>14.234148867561437</v>
      </c>
      <c r="S1352" s="13">
        <f t="shared" si="242"/>
        <v>7.680154740180399</v>
      </c>
    </row>
    <row r="1353" spans="9:19" ht="12.75">
      <c r="I1353" s="2">
        <f t="shared" si="240"/>
        <v>19410</v>
      </c>
      <c r="J1353" s="13">
        <f t="shared" si="239"/>
        <v>-7.677025849333624</v>
      </c>
      <c r="K1353" s="10">
        <f>MAX(D$8,K1352+J1352*I$44/VLOOKUP(K1352,E$47:G$254,3,TRUE))</f>
        <v>175</v>
      </c>
      <c r="L1353" s="13">
        <f t="shared" si="234"/>
        <v>21.91117471689506</v>
      </c>
      <c r="M1353" s="10">
        <f t="shared" si="235"/>
        <v>0.19688900260931064</v>
      </c>
      <c r="N1353" s="10">
        <f t="shared" si="233"/>
        <v>126.79541562283086</v>
      </c>
      <c r="O1353" s="13">
        <f t="shared" si="236"/>
        <v>0</v>
      </c>
      <c r="P1353" s="13">
        <f t="shared" si="237"/>
        <v>10.50036090085741</v>
      </c>
      <c r="Q1353" s="13">
        <f t="shared" si="238"/>
        <v>3.733787966704026</v>
      </c>
      <c r="R1353" s="13">
        <f t="shared" si="241"/>
        <v>14.234148867561437</v>
      </c>
      <c r="S1353" s="13">
        <f t="shared" si="242"/>
        <v>7.677025849333624</v>
      </c>
    </row>
    <row r="1354" spans="9:19" ht="12.75">
      <c r="I1354" s="2">
        <f t="shared" si="240"/>
        <v>19425</v>
      </c>
      <c r="J1354" s="13">
        <f t="shared" si="239"/>
        <v>-7.673945903897501</v>
      </c>
      <c r="K1354" s="10">
        <f>MAX(D$8,K1353+J1353*I$44/VLOOKUP(K1353,E$47:G$254,3,TRUE))</f>
        <v>175</v>
      </c>
      <c r="L1354" s="13">
        <f t="shared" si="234"/>
        <v>21.908094771458938</v>
      </c>
      <c r="M1354" s="10">
        <f t="shared" si="235"/>
        <v>-0.3776195142553931</v>
      </c>
      <c r="N1354" s="10">
        <f t="shared" si="233"/>
        <v>126.80219150279034</v>
      </c>
      <c r="O1354" s="13">
        <f t="shared" si="236"/>
        <v>0</v>
      </c>
      <c r="P1354" s="13">
        <f t="shared" si="237"/>
        <v>10.50036090085741</v>
      </c>
      <c r="Q1354" s="13">
        <f t="shared" si="238"/>
        <v>3.733787966704026</v>
      </c>
      <c r="R1354" s="13">
        <f t="shared" si="241"/>
        <v>14.234148867561437</v>
      </c>
      <c r="S1354" s="13">
        <f t="shared" si="242"/>
        <v>7.673945903897501</v>
      </c>
    </row>
    <row r="1355" spans="9:19" ht="12.75">
      <c r="I1355" s="2">
        <f t="shared" si="240"/>
        <v>19440</v>
      </c>
      <c r="J1355" s="13">
        <f t="shared" si="239"/>
        <v>-7.67985302661187</v>
      </c>
      <c r="K1355" s="10">
        <f>MAX(D$8,K1354+J1354*I$44/VLOOKUP(K1354,E$47:G$254,3,TRUE))</f>
        <v>175</v>
      </c>
      <c r="L1355" s="13">
        <f t="shared" si="234"/>
        <v>21.914001894173307</v>
      </c>
      <c r="M1355" s="10">
        <f t="shared" si="235"/>
        <v>0.19971617988755597</v>
      </c>
      <c r="N1355" s="10">
        <f t="shared" si="233"/>
        <v>126.78919583281872</v>
      </c>
      <c r="O1355" s="13">
        <f t="shared" si="236"/>
        <v>0</v>
      </c>
      <c r="P1355" s="13">
        <f t="shared" si="237"/>
        <v>10.50036090085741</v>
      </c>
      <c r="Q1355" s="13">
        <f t="shared" si="238"/>
        <v>3.733787966704026</v>
      </c>
      <c r="R1355" s="13">
        <f t="shared" si="241"/>
        <v>14.234148867561437</v>
      </c>
      <c r="S1355" s="13">
        <f t="shared" si="242"/>
        <v>7.67985302661187</v>
      </c>
    </row>
    <row r="1356" spans="9:19" ht="12.75">
      <c r="I1356" s="2">
        <f t="shared" si="240"/>
        <v>19455</v>
      </c>
      <c r="J1356" s="13">
        <f t="shared" si="239"/>
        <v>-7.676728855486957</v>
      </c>
      <c r="K1356" s="10">
        <f>MAX(D$8,K1355+J1355*I$44/VLOOKUP(K1355,E$47:G$254,3,TRUE))</f>
        <v>175</v>
      </c>
      <c r="L1356" s="13">
        <f t="shared" si="234"/>
        <v>21.910877723048394</v>
      </c>
      <c r="M1356" s="10">
        <f t="shared" si="235"/>
        <v>0.19659200876264293</v>
      </c>
      <c r="N1356" s="10">
        <f t="shared" si="233"/>
        <v>126.79606900929353</v>
      </c>
      <c r="O1356" s="13">
        <f t="shared" si="236"/>
        <v>0</v>
      </c>
      <c r="P1356" s="13">
        <f t="shared" si="237"/>
        <v>10.50036090085741</v>
      </c>
      <c r="Q1356" s="13">
        <f t="shared" si="238"/>
        <v>3.733787966704026</v>
      </c>
      <c r="R1356" s="13">
        <f t="shared" si="241"/>
        <v>14.234148867561437</v>
      </c>
      <c r="S1356" s="13">
        <f t="shared" si="242"/>
        <v>7.676728855486957</v>
      </c>
    </row>
    <row r="1357" spans="9:19" ht="12.75">
      <c r="I1357" s="2">
        <f t="shared" si="240"/>
        <v>19470</v>
      </c>
      <c r="J1357" s="13">
        <f t="shared" si="239"/>
        <v>-7.6736535559418115</v>
      </c>
      <c r="K1357" s="10">
        <f>MAX(D$8,K1356+J1356*I$44/VLOOKUP(K1356,E$47:G$254,3,TRUE))</f>
        <v>175</v>
      </c>
      <c r="L1357" s="13">
        <f t="shared" si="234"/>
        <v>21.90780242350325</v>
      </c>
      <c r="M1357" s="10">
        <f t="shared" si="235"/>
        <v>-0.3779118622110822</v>
      </c>
      <c r="N1357" s="10">
        <f t="shared" si="233"/>
        <v>126.80283466829285</v>
      </c>
      <c r="O1357" s="13">
        <f t="shared" si="236"/>
        <v>0</v>
      </c>
      <c r="P1357" s="13">
        <f t="shared" si="237"/>
        <v>10.50036090085741</v>
      </c>
      <c r="Q1357" s="13">
        <f t="shared" si="238"/>
        <v>3.733787966704026</v>
      </c>
      <c r="R1357" s="13">
        <f t="shared" si="241"/>
        <v>14.234148867561437</v>
      </c>
      <c r="S1357" s="13">
        <f t="shared" si="242"/>
        <v>7.6736535559418115</v>
      </c>
    </row>
    <row r="1358" spans="9:19" ht="12.75">
      <c r="I1358" s="2">
        <f t="shared" si="240"/>
        <v>19485</v>
      </c>
      <c r="J1358" s="13">
        <f t="shared" si="239"/>
        <v>-7.679565251871249</v>
      </c>
      <c r="K1358" s="10">
        <f>MAX(D$8,K1357+J1357*I$44/VLOOKUP(K1357,E$47:G$254,3,TRUE))</f>
        <v>175</v>
      </c>
      <c r="L1358" s="13">
        <f t="shared" si="234"/>
        <v>21.913714119432687</v>
      </c>
      <c r="M1358" s="10">
        <f t="shared" si="235"/>
        <v>0.19942840514693572</v>
      </c>
      <c r="N1358" s="10">
        <f t="shared" si="233"/>
        <v>126.78982893724809</v>
      </c>
      <c r="O1358" s="13">
        <f t="shared" si="236"/>
        <v>0</v>
      </c>
      <c r="P1358" s="13">
        <f t="shared" si="237"/>
        <v>10.50036090085741</v>
      </c>
      <c r="Q1358" s="13">
        <f t="shared" si="238"/>
        <v>3.733787966704026</v>
      </c>
      <c r="R1358" s="13">
        <f t="shared" si="241"/>
        <v>14.234148867561437</v>
      </c>
      <c r="S1358" s="13">
        <f t="shared" si="242"/>
        <v>7.679565251871249</v>
      </c>
    </row>
    <row r="1359" spans="9:19" ht="12.75">
      <c r="I1359" s="2">
        <f t="shared" si="240"/>
        <v>19500</v>
      </c>
      <c r="J1359" s="13">
        <f t="shared" si="239"/>
        <v>-7.676445582422339</v>
      </c>
      <c r="K1359" s="10">
        <f>MAX(D$8,K1358+J1358*I$44/VLOOKUP(K1358,E$47:G$254,3,TRUE))</f>
        <v>175</v>
      </c>
      <c r="L1359" s="13">
        <f t="shared" si="234"/>
        <v>21.910594449983776</v>
      </c>
      <c r="M1359" s="10">
        <f t="shared" si="235"/>
        <v>0.19630873569802532</v>
      </c>
      <c r="N1359" s="10">
        <f t="shared" si="233"/>
        <v>126.79669221003569</v>
      </c>
      <c r="O1359" s="13">
        <f t="shared" si="236"/>
        <v>0</v>
      </c>
      <c r="P1359" s="13">
        <f t="shared" si="237"/>
        <v>10.50036090085741</v>
      </c>
      <c r="Q1359" s="13">
        <f t="shared" si="238"/>
        <v>3.733787966704026</v>
      </c>
      <c r="R1359" s="13">
        <f t="shared" si="241"/>
        <v>14.234148867561437</v>
      </c>
      <c r="S1359" s="13">
        <f t="shared" si="242"/>
        <v>7.676445582422339</v>
      </c>
    </row>
    <row r="1360" spans="9:19" ht="12.75">
      <c r="I1360" s="2">
        <f t="shared" si="240"/>
        <v>19515</v>
      </c>
      <c r="J1360" s="13">
        <f t="shared" si="239"/>
        <v>-7.673374714133239</v>
      </c>
      <c r="K1360" s="10">
        <f>MAX(D$8,K1359+J1359*I$44/VLOOKUP(K1359,E$47:G$254,3,TRUE))</f>
        <v>175</v>
      </c>
      <c r="L1360" s="13">
        <f t="shared" si="234"/>
        <v>21.907523581694676</v>
      </c>
      <c r="M1360" s="10">
        <f t="shared" si="235"/>
        <v>-0.37819070401965504</v>
      </c>
      <c r="N1360" s="10">
        <f t="shared" si="233"/>
        <v>126.80344812027171</v>
      </c>
      <c r="O1360" s="13">
        <f t="shared" si="236"/>
        <v>0</v>
      </c>
      <c r="P1360" s="13">
        <f t="shared" si="237"/>
        <v>10.50036090085741</v>
      </c>
      <c r="Q1360" s="13">
        <f t="shared" si="238"/>
        <v>3.733787966704026</v>
      </c>
      <c r="R1360" s="13">
        <f t="shared" si="241"/>
        <v>14.234148867561437</v>
      </c>
      <c r="S1360" s="13">
        <f t="shared" si="242"/>
        <v>7.673374714133239</v>
      </c>
    </row>
    <row r="1361" spans="9:19" ht="12.75">
      <c r="I1361" s="2">
        <f t="shared" si="240"/>
        <v>19530</v>
      </c>
      <c r="J1361" s="13">
        <f t="shared" si="239"/>
        <v>-7.679290772000336</v>
      </c>
      <c r="K1361" s="10">
        <f>MAX(D$8,K1360+J1360*I$44/VLOOKUP(K1360,E$47:G$254,3,TRUE))</f>
        <v>175</v>
      </c>
      <c r="L1361" s="13">
        <f t="shared" si="234"/>
        <v>21.913439639561773</v>
      </c>
      <c r="M1361" s="10">
        <f t="shared" si="235"/>
        <v>0.19915392527602194</v>
      </c>
      <c r="N1361" s="10">
        <f t="shared" si="233"/>
        <v>126.7904327929641</v>
      </c>
      <c r="O1361" s="13">
        <f t="shared" si="236"/>
        <v>0</v>
      </c>
      <c r="P1361" s="13">
        <f t="shared" si="237"/>
        <v>10.50036090085741</v>
      </c>
      <c r="Q1361" s="13">
        <f t="shared" si="238"/>
        <v>3.733787966704026</v>
      </c>
      <c r="R1361" s="13">
        <f t="shared" si="241"/>
        <v>14.234148867561437</v>
      </c>
      <c r="S1361" s="13">
        <f t="shared" si="242"/>
        <v>7.679290772000336</v>
      </c>
    </row>
    <row r="1362" spans="9:19" ht="12.75">
      <c r="I1362" s="2">
        <f t="shared" si="240"/>
        <v>19545</v>
      </c>
      <c r="J1362" s="13">
        <f t="shared" si="239"/>
        <v>-7.676175396255058</v>
      </c>
      <c r="K1362" s="10">
        <f>MAX(D$8,K1361+J1361*I$44/VLOOKUP(K1361,E$47:G$254,3,TRUE))</f>
        <v>175</v>
      </c>
      <c r="L1362" s="13">
        <f t="shared" si="234"/>
        <v>21.910324263816495</v>
      </c>
      <c r="M1362" s="10">
        <f t="shared" si="235"/>
        <v>0.19603854953074418</v>
      </c>
      <c r="N1362" s="10">
        <f aca="true" t="shared" si="243" ref="N1362:N1425">N1361+M1361*I$44/VLOOKUP(N1361,A$47:C$254,3,TRUE)</f>
        <v>126.79728661960371</v>
      </c>
      <c r="O1362" s="13">
        <f t="shared" si="236"/>
        <v>0</v>
      </c>
      <c r="P1362" s="13">
        <f t="shared" si="237"/>
        <v>10.50036090085741</v>
      </c>
      <c r="Q1362" s="13">
        <f t="shared" si="238"/>
        <v>3.733787966704026</v>
      </c>
      <c r="R1362" s="13">
        <f t="shared" si="241"/>
        <v>14.234148867561437</v>
      </c>
      <c r="S1362" s="13">
        <f t="shared" si="242"/>
        <v>7.676175396255058</v>
      </c>
    </row>
    <row r="1363" spans="9:19" ht="12.75">
      <c r="I1363" s="2">
        <f t="shared" si="240"/>
        <v>19560</v>
      </c>
      <c r="J1363" s="13">
        <f t="shared" si="239"/>
        <v>-7.673108754502948</v>
      </c>
      <c r="K1363" s="10">
        <f>MAX(D$8,K1362+J1362*I$44/VLOOKUP(K1362,E$47:G$254,3,TRUE))</f>
        <v>175</v>
      </c>
      <c r="L1363" s="13">
        <f t="shared" si="234"/>
        <v>21.907257622064385</v>
      </c>
      <c r="M1363" s="10">
        <f t="shared" si="235"/>
        <v>-0.37845666364994557</v>
      </c>
      <c r="N1363" s="10">
        <f t="shared" si="243"/>
        <v>126.80403323145835</v>
      </c>
      <c r="O1363" s="13">
        <f t="shared" si="236"/>
        <v>0</v>
      </c>
      <c r="P1363" s="13">
        <f t="shared" si="237"/>
        <v>10.50036090085741</v>
      </c>
      <c r="Q1363" s="13">
        <f t="shared" si="238"/>
        <v>3.733787966704026</v>
      </c>
      <c r="R1363" s="13">
        <f t="shared" si="241"/>
        <v>14.234148867561437</v>
      </c>
      <c r="S1363" s="13">
        <f t="shared" si="242"/>
        <v>7.673108754502948</v>
      </c>
    </row>
    <row r="1364" spans="9:19" ht="12.75">
      <c r="I1364" s="2">
        <f t="shared" si="240"/>
        <v>19575</v>
      </c>
      <c r="J1364" s="13">
        <f t="shared" si="239"/>
        <v>-7.679028972791087</v>
      </c>
      <c r="K1364" s="10">
        <f>MAX(D$8,K1363+J1363*I$44/VLOOKUP(K1363,E$47:G$254,3,TRUE))</f>
        <v>175</v>
      </c>
      <c r="L1364" s="13">
        <f t="shared" si="234"/>
        <v>21.913177840352525</v>
      </c>
      <c r="M1364" s="10">
        <f t="shared" si="235"/>
        <v>0.19889212606677376</v>
      </c>
      <c r="N1364" s="10">
        <f t="shared" si="243"/>
        <v>126.79100875122444</v>
      </c>
      <c r="O1364" s="13">
        <f t="shared" si="236"/>
        <v>0</v>
      </c>
      <c r="P1364" s="13">
        <f t="shared" si="237"/>
        <v>10.50036090085741</v>
      </c>
      <c r="Q1364" s="13">
        <f t="shared" si="238"/>
        <v>3.733787966704026</v>
      </c>
      <c r="R1364" s="13">
        <f t="shared" si="241"/>
        <v>14.234148867561437</v>
      </c>
      <c r="S1364" s="13">
        <f t="shared" si="242"/>
        <v>7.679028972791087</v>
      </c>
    </row>
    <row r="1365" spans="9:19" ht="12.75">
      <c r="I1365" s="2">
        <f t="shared" si="240"/>
        <v>19590</v>
      </c>
      <c r="J1365" s="13">
        <f t="shared" si="239"/>
        <v>-7.675917692385163</v>
      </c>
      <c r="K1365" s="10">
        <f>MAX(D$8,K1364+J1364*I$44/VLOOKUP(K1364,E$47:G$254,3,TRUE))</f>
        <v>175</v>
      </c>
      <c r="L1365" s="13">
        <f t="shared" si="234"/>
        <v>21.9100665599466</v>
      </c>
      <c r="M1365" s="10">
        <f t="shared" si="235"/>
        <v>0.19578084566084897</v>
      </c>
      <c r="N1365" s="10">
        <f t="shared" si="243"/>
        <v>126.79785356811747</v>
      </c>
      <c r="O1365" s="13">
        <f t="shared" si="236"/>
        <v>0</v>
      </c>
      <c r="P1365" s="13">
        <f t="shared" si="237"/>
        <v>10.50036090085741</v>
      </c>
      <c r="Q1365" s="13">
        <f t="shared" si="238"/>
        <v>3.733787966704026</v>
      </c>
      <c r="R1365" s="13">
        <f t="shared" si="241"/>
        <v>14.234148867561437</v>
      </c>
      <c r="S1365" s="13">
        <f t="shared" si="242"/>
        <v>7.675917692385163</v>
      </c>
    </row>
    <row r="1366" spans="9:19" ht="12.75">
      <c r="I1366" s="2">
        <f t="shared" si="240"/>
        <v>19605</v>
      </c>
      <c r="J1366" s="13">
        <f t="shared" si="239"/>
        <v>-7.672855081908789</v>
      </c>
      <c r="K1366" s="10">
        <f>MAX(D$8,K1365+J1365*I$44/VLOOKUP(K1365,E$47:G$254,3,TRUE))</f>
        <v>175</v>
      </c>
      <c r="L1366" s="13">
        <f t="shared" si="234"/>
        <v>21.907003949470226</v>
      </c>
      <c r="M1366" s="10">
        <f t="shared" si="235"/>
        <v>-0.37871033624410444</v>
      </c>
      <c r="N1366" s="10">
        <f t="shared" si="243"/>
        <v>126.8045913111655</v>
      </c>
      <c r="O1366" s="13">
        <f t="shared" si="236"/>
        <v>0</v>
      </c>
      <c r="P1366" s="13">
        <f t="shared" si="237"/>
        <v>10.50036090085741</v>
      </c>
      <c r="Q1366" s="13">
        <f t="shared" si="238"/>
        <v>3.733787966704026</v>
      </c>
      <c r="R1366" s="13">
        <f t="shared" si="241"/>
        <v>14.234148867561437</v>
      </c>
      <c r="S1366" s="13">
        <f t="shared" si="242"/>
        <v>7.672855081908789</v>
      </c>
    </row>
    <row r="1367" spans="9:19" ht="12.75">
      <c r="I1367" s="2">
        <f t="shared" si="240"/>
        <v>19620</v>
      </c>
      <c r="J1367" s="13">
        <f t="shared" si="239"/>
        <v>-7.678779268411191</v>
      </c>
      <c r="K1367" s="10">
        <f>MAX(D$8,K1366+J1366*I$44/VLOOKUP(K1366,E$47:G$254,3,TRUE))</f>
        <v>175</v>
      </c>
      <c r="L1367" s="13">
        <f t="shared" si="234"/>
        <v>21.912928135972628</v>
      </c>
      <c r="M1367" s="10">
        <f t="shared" si="235"/>
        <v>0.19864242168687696</v>
      </c>
      <c r="N1367" s="10">
        <f t="shared" si="243"/>
        <v>126.79155810086021</v>
      </c>
      <c r="O1367" s="13">
        <f t="shared" si="236"/>
        <v>0</v>
      </c>
      <c r="P1367" s="13">
        <f t="shared" si="237"/>
        <v>10.50036090085741</v>
      </c>
      <c r="Q1367" s="13">
        <f t="shared" si="238"/>
        <v>3.733787966704026</v>
      </c>
      <c r="R1367" s="13">
        <f t="shared" si="241"/>
        <v>14.234148867561437</v>
      </c>
      <c r="S1367" s="13">
        <f t="shared" si="242"/>
        <v>7.678779268411191</v>
      </c>
    </row>
    <row r="1368" spans="9:19" ht="12.75">
      <c r="I1368" s="2">
        <f t="shared" si="240"/>
        <v>19635</v>
      </c>
      <c r="J1368" s="13">
        <f t="shared" si="239"/>
        <v>-7.675671894144536</v>
      </c>
      <c r="K1368" s="10">
        <f>MAX(D$8,K1367+J1367*I$44/VLOOKUP(K1367,E$47:G$254,3,TRUE))</f>
        <v>175</v>
      </c>
      <c r="L1368" s="13">
        <f t="shared" si="234"/>
        <v>21.909820761705973</v>
      </c>
      <c r="M1368" s="10">
        <f t="shared" si="235"/>
        <v>0.19553504742022199</v>
      </c>
      <c r="N1368" s="10">
        <f t="shared" si="243"/>
        <v>126.79839432424686</v>
      </c>
      <c r="O1368" s="13">
        <f t="shared" si="236"/>
        <v>0</v>
      </c>
      <c r="P1368" s="13">
        <f t="shared" si="237"/>
        <v>10.50036090085741</v>
      </c>
      <c r="Q1368" s="13">
        <f t="shared" si="238"/>
        <v>3.733787966704026</v>
      </c>
      <c r="R1368" s="13">
        <f t="shared" si="241"/>
        <v>14.234148867561437</v>
      </c>
      <c r="S1368" s="13">
        <f t="shared" si="242"/>
        <v>7.675671894144536</v>
      </c>
    </row>
    <row r="1369" spans="9:19" ht="12.75">
      <c r="I1369" s="2">
        <f t="shared" si="240"/>
        <v>19650</v>
      </c>
      <c r="J1369" s="13">
        <f t="shared" si="239"/>
        <v>-7.672613128703482</v>
      </c>
      <c r="K1369" s="10">
        <f>MAX(D$8,K1368+J1368*I$44/VLOOKUP(K1368,E$47:G$254,3,TRUE))</f>
        <v>175</v>
      </c>
      <c r="L1369" s="13">
        <f t="shared" si="234"/>
        <v>21.90676199626492</v>
      </c>
      <c r="M1369" s="10">
        <f t="shared" si="235"/>
        <v>-0.37895228944941195</v>
      </c>
      <c r="N1369" s="10">
        <f t="shared" si="243"/>
        <v>126.80512360821717</v>
      </c>
      <c r="O1369" s="13">
        <f t="shared" si="236"/>
        <v>0</v>
      </c>
      <c r="P1369" s="13">
        <f t="shared" si="237"/>
        <v>10.50036090085741</v>
      </c>
      <c r="Q1369" s="13">
        <f t="shared" si="238"/>
        <v>3.733787966704026</v>
      </c>
      <c r="R1369" s="13">
        <f t="shared" si="241"/>
        <v>14.234148867561437</v>
      </c>
      <c r="S1369" s="13">
        <f t="shared" si="242"/>
        <v>7.672613128703482</v>
      </c>
    </row>
    <row r="1370" spans="9:19" ht="12.75">
      <c r="I1370" s="2">
        <f t="shared" si="240"/>
        <v>19665</v>
      </c>
      <c r="J1370" s="13">
        <f t="shared" si="239"/>
        <v>-7.67854110009311</v>
      </c>
      <c r="K1370" s="10">
        <f>MAX(D$8,K1369+J1369*I$44/VLOOKUP(K1369,E$47:G$254,3,TRUE))</f>
        <v>175</v>
      </c>
      <c r="L1370" s="13">
        <f t="shared" si="234"/>
        <v>21.912689967654547</v>
      </c>
      <c r="M1370" s="10">
        <f t="shared" si="235"/>
        <v>0.1984042533687962</v>
      </c>
      <c r="N1370" s="10">
        <f t="shared" si="243"/>
        <v>126.79208207116</v>
      </c>
      <c r="O1370" s="13">
        <f t="shared" si="236"/>
        <v>0</v>
      </c>
      <c r="P1370" s="13">
        <f t="shared" si="237"/>
        <v>10.50036090085741</v>
      </c>
      <c r="Q1370" s="13">
        <f t="shared" si="238"/>
        <v>3.733787966704026</v>
      </c>
      <c r="R1370" s="13">
        <f t="shared" si="241"/>
        <v>14.234148867561437</v>
      </c>
      <c r="S1370" s="13">
        <f t="shared" si="242"/>
        <v>7.67854110009311</v>
      </c>
    </row>
    <row r="1371" spans="9:19" ht="12.75">
      <c r="I1371" s="2">
        <f t="shared" si="240"/>
        <v>19680</v>
      </c>
      <c r="J1371" s="13">
        <f t="shared" si="239"/>
        <v>-7.675437451506479</v>
      </c>
      <c r="K1371" s="10">
        <f>MAX(D$8,K1370+J1370*I$44/VLOOKUP(K1370,E$47:G$254,3,TRUE))</f>
        <v>175</v>
      </c>
      <c r="L1371" s="13">
        <f t="shared" si="234"/>
        <v>21.909586319067916</v>
      </c>
      <c r="M1371" s="10">
        <f t="shared" si="235"/>
        <v>0.19530060478216527</v>
      </c>
      <c r="N1371" s="10">
        <f t="shared" si="243"/>
        <v>126.79891009805058</v>
      </c>
      <c r="O1371" s="13">
        <f t="shared" si="236"/>
        <v>0</v>
      </c>
      <c r="P1371" s="13">
        <f t="shared" si="237"/>
        <v>10.50036090085741</v>
      </c>
      <c r="Q1371" s="13">
        <f t="shared" si="238"/>
        <v>3.733787966704026</v>
      </c>
      <c r="R1371" s="13">
        <f t="shared" si="241"/>
        <v>14.234148867561437</v>
      </c>
      <c r="S1371" s="13">
        <f t="shared" si="242"/>
        <v>7.675437451506479</v>
      </c>
    </row>
    <row r="1372" spans="9:19" ht="12.75">
      <c r="I1372" s="2">
        <f t="shared" si="240"/>
        <v>19695</v>
      </c>
      <c r="J1372" s="13">
        <f t="shared" si="239"/>
        <v>-7.672382353464435</v>
      </c>
      <c r="K1372" s="10">
        <f>MAX(D$8,K1371+J1371*I$44/VLOOKUP(K1371,E$47:G$254,3,TRUE))</f>
        <v>175</v>
      </c>
      <c r="L1372" s="13">
        <f t="shared" si="234"/>
        <v>21.906531221025872</v>
      </c>
      <c r="M1372" s="10">
        <f t="shared" si="235"/>
        <v>-0.3791830646884584</v>
      </c>
      <c r="N1372" s="10">
        <f t="shared" si="243"/>
        <v>126.80563131374308</v>
      </c>
      <c r="O1372" s="13">
        <f t="shared" si="236"/>
        <v>0</v>
      </c>
      <c r="P1372" s="13">
        <f t="shared" si="237"/>
        <v>10.50036090085741</v>
      </c>
      <c r="Q1372" s="13">
        <f t="shared" si="238"/>
        <v>3.733787966704026</v>
      </c>
      <c r="R1372" s="13">
        <f t="shared" si="241"/>
        <v>14.234148867561437</v>
      </c>
      <c r="S1372" s="13">
        <f t="shared" si="242"/>
        <v>7.672382353464435</v>
      </c>
    </row>
    <row r="1373" spans="9:19" ht="12.75">
      <c r="I1373" s="2">
        <f t="shared" si="240"/>
        <v>19710</v>
      </c>
      <c r="J1373" s="13">
        <f t="shared" si="239"/>
        <v>-7.678313934883747</v>
      </c>
      <c r="K1373" s="10">
        <f>MAX(D$8,K1372+J1372*I$44/VLOOKUP(K1372,E$47:G$254,3,TRUE))</f>
        <v>175</v>
      </c>
      <c r="L1373" s="13">
        <f t="shared" si="234"/>
        <v>21.912462802445184</v>
      </c>
      <c r="M1373" s="10">
        <f t="shared" si="235"/>
        <v>0.1981770881594329</v>
      </c>
      <c r="N1373" s="10">
        <f t="shared" si="243"/>
        <v>126.79258183462059</v>
      </c>
      <c r="O1373" s="13">
        <f t="shared" si="236"/>
        <v>0</v>
      </c>
      <c r="P1373" s="13">
        <f t="shared" si="237"/>
        <v>10.50036090085741</v>
      </c>
      <c r="Q1373" s="13">
        <f t="shared" si="238"/>
        <v>3.733787966704026</v>
      </c>
      <c r="R1373" s="13">
        <f t="shared" si="241"/>
        <v>14.234148867561437</v>
      </c>
      <c r="S1373" s="13">
        <f t="shared" si="242"/>
        <v>7.678313934883747</v>
      </c>
    </row>
    <row r="1374" spans="9:19" ht="12.75">
      <c r="I1374" s="2">
        <f t="shared" si="240"/>
        <v>19725</v>
      </c>
      <c r="J1374" s="13">
        <f t="shared" si="239"/>
        <v>-7.675213839854912</v>
      </c>
      <c r="K1374" s="10">
        <f>MAX(D$8,K1373+J1373*I$44/VLOOKUP(K1373,E$47:G$254,3,TRUE))</f>
        <v>175</v>
      </c>
      <c r="L1374" s="13">
        <f t="shared" si="234"/>
        <v>21.90936270741635</v>
      </c>
      <c r="M1374" s="10">
        <f t="shared" si="235"/>
        <v>0.19507699313059845</v>
      </c>
      <c r="N1374" s="10">
        <f t="shared" si="243"/>
        <v>126.79940204368403</v>
      </c>
      <c r="O1374" s="13">
        <f t="shared" si="236"/>
        <v>0</v>
      </c>
      <c r="P1374" s="13">
        <f t="shared" si="237"/>
        <v>10.50036090085741</v>
      </c>
      <c r="Q1374" s="13">
        <f t="shared" si="238"/>
        <v>3.733787966704026</v>
      </c>
      <c r="R1374" s="13">
        <f t="shared" si="241"/>
        <v>14.234148867561437</v>
      </c>
      <c r="S1374" s="13">
        <f t="shared" si="242"/>
        <v>7.675213839854912</v>
      </c>
    </row>
    <row r="1375" spans="9:19" ht="12.75">
      <c r="I1375" s="2">
        <f t="shared" si="240"/>
        <v>19740</v>
      </c>
      <c r="J1375" s="13">
        <f t="shared" si="239"/>
        <v>-7.672162239782164</v>
      </c>
      <c r="K1375" s="10">
        <f>MAX(D$8,K1374+J1374*I$44/VLOOKUP(K1374,E$47:G$254,3,TRUE))</f>
        <v>175</v>
      </c>
      <c r="L1375" s="13">
        <f t="shared" si="234"/>
        <v>21.9063111073436</v>
      </c>
      <c r="M1375" s="10">
        <f t="shared" si="235"/>
        <v>-0.3794031783707297</v>
      </c>
      <c r="N1375" s="10">
        <f t="shared" si="243"/>
        <v>126.80611556384407</v>
      </c>
      <c r="O1375" s="13">
        <f t="shared" si="236"/>
        <v>0</v>
      </c>
      <c r="P1375" s="13">
        <f t="shared" si="237"/>
        <v>10.50036090085741</v>
      </c>
      <c r="Q1375" s="13">
        <f t="shared" si="238"/>
        <v>3.733787966704026</v>
      </c>
      <c r="R1375" s="13">
        <f t="shared" si="241"/>
        <v>14.234148867561437</v>
      </c>
      <c r="S1375" s="13">
        <f t="shared" si="242"/>
        <v>7.672162239782164</v>
      </c>
    </row>
    <row r="1376" spans="9:19" ht="12.75">
      <c r="I1376" s="2">
        <f t="shared" si="240"/>
        <v>19755</v>
      </c>
      <c r="J1376" s="13">
        <f t="shared" si="239"/>
        <v>-7.678097264451846</v>
      </c>
      <c r="K1376" s="10">
        <f>MAX(D$8,K1375+J1375*I$44/VLOOKUP(K1375,E$47:G$254,3,TRUE))</f>
        <v>175</v>
      </c>
      <c r="L1376" s="13">
        <f t="shared" si="234"/>
        <v>21.912246132013284</v>
      </c>
      <c r="M1376" s="10">
        <f t="shared" si="235"/>
        <v>0.1979604177275327</v>
      </c>
      <c r="N1376" s="10">
        <f t="shared" si="243"/>
        <v>126.79305850957077</v>
      </c>
      <c r="O1376" s="13">
        <f t="shared" si="236"/>
        <v>0</v>
      </c>
      <c r="P1376" s="13">
        <f t="shared" si="237"/>
        <v>10.50036090085741</v>
      </c>
      <c r="Q1376" s="13">
        <f t="shared" si="238"/>
        <v>3.733787966704026</v>
      </c>
      <c r="R1376" s="13">
        <f t="shared" si="241"/>
        <v>14.234148867561437</v>
      </c>
      <c r="S1376" s="13">
        <f t="shared" si="242"/>
        <v>7.678097264451846</v>
      </c>
    </row>
    <row r="1377" spans="9:19" ht="12.75">
      <c r="I1377" s="2">
        <f t="shared" si="240"/>
        <v>19770</v>
      </c>
      <c r="J1377" s="13">
        <f t="shared" si="239"/>
        <v>-7.675000558810428</v>
      </c>
      <c r="K1377" s="10">
        <f>MAX(D$8,K1376+J1376*I$44/VLOOKUP(K1376,E$47:G$254,3,TRUE))</f>
        <v>175</v>
      </c>
      <c r="L1377" s="13">
        <f t="shared" si="234"/>
        <v>21.909149426371865</v>
      </c>
      <c r="M1377" s="10">
        <f t="shared" si="235"/>
        <v>0.1948637120861143</v>
      </c>
      <c r="N1377" s="10">
        <f t="shared" si="243"/>
        <v>126.79987126198189</v>
      </c>
      <c r="O1377" s="13">
        <f t="shared" si="236"/>
        <v>0</v>
      </c>
      <c r="P1377" s="13">
        <f t="shared" si="237"/>
        <v>10.50036090085741</v>
      </c>
      <c r="Q1377" s="13">
        <f t="shared" si="238"/>
        <v>3.733787966704026</v>
      </c>
      <c r="R1377" s="13">
        <f t="shared" si="241"/>
        <v>14.234148867561437</v>
      </c>
      <c r="S1377" s="13">
        <f t="shared" si="242"/>
        <v>7.675000558810428</v>
      </c>
    </row>
    <row r="1378" spans="9:19" ht="12.75">
      <c r="I1378" s="2">
        <f t="shared" si="240"/>
        <v>19785</v>
      </c>
      <c r="J1378" s="13">
        <f t="shared" si="239"/>
        <v>-7.671952295104724</v>
      </c>
      <c r="K1378" s="10">
        <f>MAX(D$8,K1377+J1377*I$44/VLOOKUP(K1377,E$47:G$254,3,TRUE))</f>
        <v>175</v>
      </c>
      <c r="L1378" s="13">
        <f t="shared" si="234"/>
        <v>21.90610116266616</v>
      </c>
      <c r="M1378" s="10">
        <f t="shared" si="235"/>
        <v>-0.37961312304816985</v>
      </c>
      <c r="N1378" s="10">
        <f t="shared" si="243"/>
        <v>126.80657744213444</v>
      </c>
      <c r="O1378" s="13">
        <f t="shared" si="236"/>
        <v>0</v>
      </c>
      <c r="P1378" s="13">
        <f t="shared" si="237"/>
        <v>10.50036090085741</v>
      </c>
      <c r="Q1378" s="13">
        <f t="shared" si="238"/>
        <v>3.733787966704026</v>
      </c>
      <c r="R1378" s="13">
        <f t="shared" si="241"/>
        <v>14.234148867561437</v>
      </c>
      <c r="S1378" s="13">
        <f t="shared" si="242"/>
        <v>7.671952295104724</v>
      </c>
    </row>
    <row r="1379" spans="9:19" ht="12.75">
      <c r="I1379" s="2">
        <f t="shared" si="240"/>
        <v>19800</v>
      </c>
      <c r="J1379" s="13">
        <f t="shared" si="239"/>
        <v>-7.67789060395048</v>
      </c>
      <c r="K1379" s="10">
        <f>MAX(D$8,K1378+J1378*I$44/VLOOKUP(K1378,E$47:G$254,3,TRUE))</f>
        <v>175</v>
      </c>
      <c r="L1379" s="13">
        <f t="shared" si="234"/>
        <v>21.912039471511918</v>
      </c>
      <c r="M1379" s="10">
        <f t="shared" si="235"/>
        <v>0.19775375722616673</v>
      </c>
      <c r="N1379" s="10">
        <f t="shared" si="243"/>
        <v>126.79351316267378</v>
      </c>
      <c r="O1379" s="13">
        <f t="shared" si="236"/>
        <v>0</v>
      </c>
      <c r="P1379" s="13">
        <f t="shared" si="237"/>
        <v>10.50036090085741</v>
      </c>
      <c r="Q1379" s="13">
        <f t="shared" si="238"/>
        <v>3.733787966704026</v>
      </c>
      <c r="R1379" s="13">
        <f t="shared" si="241"/>
        <v>14.234148867561437</v>
      </c>
      <c r="S1379" s="13">
        <f t="shared" si="242"/>
        <v>7.67789060395048</v>
      </c>
    </row>
    <row r="1380" spans="9:19" ht="12.75">
      <c r="I1380" s="2">
        <f t="shared" si="240"/>
        <v>19815</v>
      </c>
      <c r="J1380" s="13">
        <f t="shared" si="239"/>
        <v>-7.674797131110591</v>
      </c>
      <c r="K1380" s="10">
        <f>MAX(D$8,K1379+J1379*I$44/VLOOKUP(K1379,E$47:G$254,3,TRUE))</f>
        <v>175</v>
      </c>
      <c r="L1380" s="13">
        <f t="shared" si="234"/>
        <v>21.908945998672028</v>
      </c>
      <c r="M1380" s="10">
        <f t="shared" si="235"/>
        <v>-0.37676828704230303</v>
      </c>
      <c r="N1380" s="10">
        <f t="shared" si="243"/>
        <v>126.80031880292154</v>
      </c>
      <c r="O1380" s="13">
        <f t="shared" si="236"/>
        <v>0</v>
      </c>
      <c r="P1380" s="13">
        <f t="shared" si="237"/>
        <v>10.50036090085741</v>
      </c>
      <c r="Q1380" s="13">
        <f t="shared" si="238"/>
        <v>3.733787966704026</v>
      </c>
      <c r="R1380" s="13">
        <f t="shared" si="241"/>
        <v>14.234148867561437</v>
      </c>
      <c r="S1380" s="13">
        <f t="shared" si="242"/>
        <v>7.674797131110591</v>
      </c>
    </row>
    <row r="1381" spans="9:19" ht="12.75">
      <c r="I1381" s="2">
        <f t="shared" si="240"/>
        <v>19830</v>
      </c>
      <c r="J1381" s="13">
        <f t="shared" si="239"/>
        <v>-7.680690938031113</v>
      </c>
      <c r="K1381" s="10">
        <f>MAX(D$8,K1380+J1380*I$44/VLOOKUP(K1380,E$47:G$254,3,TRUE))</f>
        <v>175</v>
      </c>
      <c r="L1381" s="13">
        <f t="shared" si="234"/>
        <v>21.91483980559255</v>
      </c>
      <c r="M1381" s="10">
        <f t="shared" si="235"/>
        <v>0.2005540913067989</v>
      </c>
      <c r="N1381" s="10">
        <f t="shared" si="243"/>
        <v>126.78735242769639</v>
      </c>
      <c r="O1381" s="13">
        <f t="shared" si="236"/>
        <v>0</v>
      </c>
      <c r="P1381" s="13">
        <f t="shared" si="237"/>
        <v>10.50036090085741</v>
      </c>
      <c r="Q1381" s="13">
        <f t="shared" si="238"/>
        <v>3.733787966704026</v>
      </c>
      <c r="R1381" s="13">
        <f t="shared" si="241"/>
        <v>14.234148867561437</v>
      </c>
      <c r="S1381" s="13">
        <f t="shared" si="242"/>
        <v>7.680690938031113</v>
      </c>
    </row>
    <row r="1382" spans="9:19" ht="12.75">
      <c r="I1382" s="2">
        <f t="shared" si="240"/>
        <v>19845</v>
      </c>
      <c r="J1382" s="13">
        <f t="shared" si="239"/>
        <v>-7.6775536594120375</v>
      </c>
      <c r="K1382" s="10">
        <f>MAX(D$8,K1381+J1381*I$44/VLOOKUP(K1381,E$47:G$254,3,TRUE))</f>
        <v>175</v>
      </c>
      <c r="L1382" s="13">
        <f t="shared" si="234"/>
        <v>21.911702526973475</v>
      </c>
      <c r="M1382" s="10">
        <f t="shared" si="235"/>
        <v>0.19741681268772382</v>
      </c>
      <c r="N1382" s="10">
        <f t="shared" si="243"/>
        <v>126.79425444065835</v>
      </c>
      <c r="O1382" s="13">
        <f t="shared" si="236"/>
        <v>0</v>
      </c>
      <c r="P1382" s="13">
        <f t="shared" si="237"/>
        <v>10.50036090085741</v>
      </c>
      <c r="Q1382" s="13">
        <f t="shared" si="238"/>
        <v>3.733787966704026</v>
      </c>
      <c r="R1382" s="13">
        <f t="shared" si="241"/>
        <v>14.234148867561437</v>
      </c>
      <c r="S1382" s="13">
        <f t="shared" si="242"/>
        <v>7.6775536594120375</v>
      </c>
    </row>
    <row r="1383" spans="9:19" ht="12.75">
      <c r="I1383" s="2">
        <f t="shared" si="240"/>
        <v>19860</v>
      </c>
      <c r="J1383" s="13">
        <f t="shared" si="239"/>
        <v>-7.674465457413984</v>
      </c>
      <c r="K1383" s="10">
        <f>MAX(D$8,K1382+J1382*I$44/VLOOKUP(K1382,E$47:G$254,3,TRUE))</f>
        <v>175</v>
      </c>
      <c r="L1383" s="13">
        <f t="shared" si="234"/>
        <v>21.90861432497542</v>
      </c>
      <c r="M1383" s="10">
        <f t="shared" si="235"/>
        <v>-0.37709996073891006</v>
      </c>
      <c r="N1383" s="10">
        <f t="shared" si="243"/>
        <v>126.80104848505407</v>
      </c>
      <c r="O1383" s="13">
        <f t="shared" si="236"/>
        <v>0</v>
      </c>
      <c r="P1383" s="13">
        <f t="shared" si="237"/>
        <v>10.50036090085741</v>
      </c>
      <c r="Q1383" s="13">
        <f t="shared" si="238"/>
        <v>3.733787966704026</v>
      </c>
      <c r="R1383" s="13">
        <f t="shared" si="241"/>
        <v>14.234148867561437</v>
      </c>
      <c r="S1383" s="13">
        <f t="shared" si="242"/>
        <v>7.674465457413984</v>
      </c>
    </row>
    <row r="1384" spans="9:19" ht="12.75">
      <c r="I1384" s="2">
        <f t="shared" si="240"/>
        <v>19875</v>
      </c>
      <c r="J1384" s="13">
        <f t="shared" si="239"/>
        <v>-7.680364452724287</v>
      </c>
      <c r="K1384" s="10">
        <f>MAX(D$8,K1383+J1383*I$44/VLOOKUP(K1383,E$47:G$254,3,TRUE))</f>
        <v>175</v>
      </c>
      <c r="L1384" s="13">
        <f t="shared" si="234"/>
        <v>21.914513320285725</v>
      </c>
      <c r="M1384" s="10">
        <f t="shared" si="235"/>
        <v>0.2002276059999737</v>
      </c>
      <c r="N1384" s="10">
        <f t="shared" si="243"/>
        <v>126.7880706953714</v>
      </c>
      <c r="O1384" s="13">
        <f t="shared" si="236"/>
        <v>0</v>
      </c>
      <c r="P1384" s="13">
        <f t="shared" si="237"/>
        <v>10.50036090085741</v>
      </c>
      <c r="Q1384" s="13">
        <f t="shared" si="238"/>
        <v>3.733787966704026</v>
      </c>
      <c r="R1384" s="13">
        <f t="shared" si="241"/>
        <v>14.234148867561437</v>
      </c>
      <c r="S1384" s="13">
        <f t="shared" si="242"/>
        <v>7.680364452724287</v>
      </c>
    </row>
    <row r="1385" spans="9:19" ht="12.75">
      <c r="I1385" s="2">
        <f t="shared" si="240"/>
        <v>19890</v>
      </c>
      <c r="J1385" s="13">
        <f t="shared" si="239"/>
        <v>-7.677232281332721</v>
      </c>
      <c r="K1385" s="10">
        <f>MAX(D$8,K1384+J1384*I$44/VLOOKUP(K1384,E$47:G$254,3,TRUE))</f>
        <v>175</v>
      </c>
      <c r="L1385" s="13">
        <f t="shared" si="234"/>
        <v>21.911381148894158</v>
      </c>
      <c r="M1385" s="10">
        <f t="shared" si="235"/>
        <v>0.19709543460840706</v>
      </c>
      <c r="N1385" s="10">
        <f t="shared" si="243"/>
        <v>126.79496147243285</v>
      </c>
      <c r="O1385" s="13">
        <f t="shared" si="236"/>
        <v>0</v>
      </c>
      <c r="P1385" s="13">
        <f t="shared" si="237"/>
        <v>10.50036090085741</v>
      </c>
      <c r="Q1385" s="13">
        <f t="shared" si="238"/>
        <v>3.733787966704026</v>
      </c>
      <c r="R1385" s="13">
        <f t="shared" si="241"/>
        <v>14.234148867561437</v>
      </c>
      <c r="S1385" s="13">
        <f t="shared" si="242"/>
        <v>7.677232281332721</v>
      </c>
    </row>
    <row r="1386" spans="9:19" ht="12.75">
      <c r="I1386" s="2">
        <f t="shared" si="240"/>
        <v>19905</v>
      </c>
      <c r="J1386" s="13">
        <f t="shared" si="239"/>
        <v>-7.674149106669546</v>
      </c>
      <c r="K1386" s="10">
        <f>MAX(D$8,K1385+J1385*I$44/VLOOKUP(K1385,E$47:G$254,3,TRUE))</f>
        <v>175</v>
      </c>
      <c r="L1386" s="13">
        <f t="shared" si="234"/>
        <v>21.908297974230983</v>
      </c>
      <c r="M1386" s="10">
        <f t="shared" si="235"/>
        <v>-0.37741631148334776</v>
      </c>
      <c r="N1386" s="10">
        <f t="shared" si="243"/>
        <v>126.80174445669184</v>
      </c>
      <c r="O1386" s="13">
        <f t="shared" si="236"/>
        <v>0</v>
      </c>
      <c r="P1386" s="13">
        <f t="shared" si="237"/>
        <v>10.50036090085741</v>
      </c>
      <c r="Q1386" s="13">
        <f t="shared" si="238"/>
        <v>3.733787966704026</v>
      </c>
      <c r="R1386" s="13">
        <f t="shared" si="241"/>
        <v>14.234148867561437</v>
      </c>
      <c r="S1386" s="13">
        <f t="shared" si="242"/>
        <v>7.674149106669546</v>
      </c>
    </row>
    <row r="1387" spans="9:19" ht="12.75">
      <c r="I1387" s="2">
        <f t="shared" si="240"/>
        <v>19920</v>
      </c>
      <c r="J1387" s="13">
        <f t="shared" si="239"/>
        <v>-7.680053050671841</v>
      </c>
      <c r="K1387" s="10">
        <f>MAX(D$8,K1386+J1386*I$44/VLOOKUP(K1386,E$47:G$254,3,TRUE))</f>
        <v>175</v>
      </c>
      <c r="L1387" s="13">
        <f t="shared" si="234"/>
        <v>21.914201918233278</v>
      </c>
      <c r="M1387" s="10">
        <f t="shared" si="235"/>
        <v>0.1999162039475273</v>
      </c>
      <c r="N1387" s="10">
        <f t="shared" si="243"/>
        <v>126.78875577988678</v>
      </c>
      <c r="O1387" s="13">
        <f t="shared" si="236"/>
        <v>0</v>
      </c>
      <c r="P1387" s="13">
        <f t="shared" si="237"/>
        <v>10.50036090085741</v>
      </c>
      <c r="Q1387" s="13">
        <f t="shared" si="238"/>
        <v>3.733787966704026</v>
      </c>
      <c r="R1387" s="13">
        <f t="shared" si="241"/>
        <v>14.234148867561437</v>
      </c>
      <c r="S1387" s="13">
        <f t="shared" si="242"/>
        <v>7.680053050671841</v>
      </c>
    </row>
    <row r="1388" spans="9:19" ht="12.75">
      <c r="I1388" s="2">
        <f t="shared" si="240"/>
        <v>19935</v>
      </c>
      <c r="J1388" s="13">
        <f t="shared" si="239"/>
        <v>-7.676925750559615</v>
      </c>
      <c r="K1388" s="10">
        <f>MAX(D$8,K1387+J1387*I$44/VLOOKUP(K1387,E$47:G$254,3,TRUE))</f>
        <v>175</v>
      </c>
      <c r="L1388" s="13">
        <f t="shared" si="234"/>
        <v>21.911074618121052</v>
      </c>
      <c r="M1388" s="10">
        <f t="shared" si="235"/>
        <v>0.19678890383530145</v>
      </c>
      <c r="N1388" s="10">
        <f t="shared" si="243"/>
        <v>126.79563584013368</v>
      </c>
      <c r="O1388" s="13">
        <f t="shared" si="236"/>
        <v>0</v>
      </c>
      <c r="P1388" s="13">
        <f t="shared" si="237"/>
        <v>10.50036090085741</v>
      </c>
      <c r="Q1388" s="13">
        <f t="shared" si="238"/>
        <v>3.733787966704026</v>
      </c>
      <c r="R1388" s="13">
        <f t="shared" si="241"/>
        <v>14.234148867561437</v>
      </c>
      <c r="S1388" s="13">
        <f t="shared" si="242"/>
        <v>7.676925750559615</v>
      </c>
    </row>
    <row r="1389" spans="9:19" ht="12.75">
      <c r="I1389" s="2">
        <f t="shared" si="240"/>
        <v>19950</v>
      </c>
      <c r="J1389" s="13">
        <f t="shared" si="239"/>
        <v>-7.673847370974084</v>
      </c>
      <c r="K1389" s="10">
        <f>MAX(D$8,K1388+J1388*I$44/VLOOKUP(K1388,E$47:G$254,3,TRUE))</f>
        <v>175</v>
      </c>
      <c r="L1389" s="13">
        <f t="shared" si="234"/>
        <v>21.90799623853552</v>
      </c>
      <c r="M1389" s="10">
        <f t="shared" si="235"/>
        <v>-0.37771804717880997</v>
      </c>
      <c r="N1389" s="10">
        <f t="shared" si="243"/>
        <v>126.80240827522185</v>
      </c>
      <c r="O1389" s="13">
        <f t="shared" si="236"/>
        <v>0</v>
      </c>
      <c r="P1389" s="13">
        <f t="shared" si="237"/>
        <v>10.50036090085741</v>
      </c>
      <c r="Q1389" s="13">
        <f t="shared" si="238"/>
        <v>3.733787966704026</v>
      </c>
      <c r="R1389" s="13">
        <f t="shared" si="241"/>
        <v>14.234148867561437</v>
      </c>
      <c r="S1389" s="13">
        <f t="shared" si="242"/>
        <v>7.673847370974084</v>
      </c>
    </row>
    <row r="1390" spans="9:19" ht="12.75">
      <c r="I1390" s="2">
        <f t="shared" si="240"/>
        <v>19965</v>
      </c>
      <c r="J1390" s="13">
        <f t="shared" si="239"/>
        <v>-7.67975603504437</v>
      </c>
      <c r="K1390" s="10">
        <f>MAX(D$8,K1389+J1389*I$44/VLOOKUP(K1389,E$47:G$254,3,TRUE))</f>
        <v>175</v>
      </c>
      <c r="L1390" s="13">
        <f t="shared" si="234"/>
        <v>21.913904902605807</v>
      </c>
      <c r="M1390" s="10">
        <f t="shared" si="235"/>
        <v>0.19961918832005665</v>
      </c>
      <c r="N1390" s="10">
        <f t="shared" si="243"/>
        <v>126.78940921426722</v>
      </c>
      <c r="O1390" s="13">
        <f t="shared" si="236"/>
        <v>0</v>
      </c>
      <c r="P1390" s="13">
        <f t="shared" si="237"/>
        <v>10.50036090085741</v>
      </c>
      <c r="Q1390" s="13">
        <f t="shared" si="238"/>
        <v>3.733787966704026</v>
      </c>
      <c r="R1390" s="13">
        <f t="shared" si="241"/>
        <v>14.234148867561437</v>
      </c>
      <c r="S1390" s="13">
        <f t="shared" si="242"/>
        <v>7.67975603504437</v>
      </c>
    </row>
    <row r="1391" spans="9:19" ht="12.75">
      <c r="I1391" s="2">
        <f t="shared" si="240"/>
        <v>19980</v>
      </c>
      <c r="J1391" s="13">
        <f t="shared" si="239"/>
        <v>-7.67663338116385</v>
      </c>
      <c r="K1391" s="10">
        <f>MAX(D$8,K1390+J1390*I$44/VLOOKUP(K1390,E$47:G$254,3,TRUE))</f>
        <v>175</v>
      </c>
      <c r="L1391" s="13">
        <f aca="true" t="shared" si="244" ref="L1391:L1454">(K1391-N1391)/D$12</f>
        <v>21.910782248725287</v>
      </c>
      <c r="M1391" s="10">
        <f t="shared" si="235"/>
        <v>0.19649653443953596</v>
      </c>
      <c r="N1391" s="10">
        <f t="shared" si="243"/>
        <v>126.79627905280437</v>
      </c>
      <c r="O1391" s="13">
        <f t="shared" si="236"/>
        <v>0</v>
      </c>
      <c r="P1391" s="13">
        <f t="shared" si="237"/>
        <v>10.50036090085741</v>
      </c>
      <c r="Q1391" s="13">
        <f t="shared" si="238"/>
        <v>3.733787966704026</v>
      </c>
      <c r="R1391" s="13">
        <f t="shared" si="241"/>
        <v>14.234148867561437</v>
      </c>
      <c r="S1391" s="13">
        <f t="shared" si="242"/>
        <v>7.67663338116385</v>
      </c>
    </row>
    <row r="1392" spans="9:19" ht="12.75">
      <c r="I1392" s="2">
        <f t="shared" si="240"/>
        <v>19995</v>
      </c>
      <c r="J1392" s="13">
        <f t="shared" si="239"/>
        <v>-7.673559575128767</v>
      </c>
      <c r="K1392" s="10">
        <f>MAX(D$8,K1391+J1391*I$44/VLOOKUP(K1391,E$47:G$254,3,TRUE))</f>
        <v>175</v>
      </c>
      <c r="L1392" s="13">
        <f t="shared" si="244"/>
        <v>21.907708442690204</v>
      </c>
      <c r="M1392" s="10">
        <f t="shared" si="235"/>
        <v>-0.3780058430241269</v>
      </c>
      <c r="N1392" s="10">
        <f t="shared" si="243"/>
        <v>126.80304142608155</v>
      </c>
      <c r="O1392" s="13">
        <f t="shared" si="236"/>
        <v>0</v>
      </c>
      <c r="P1392" s="13">
        <f t="shared" si="237"/>
        <v>10.50036090085741</v>
      </c>
      <c r="Q1392" s="13">
        <f t="shared" si="238"/>
        <v>3.733787966704026</v>
      </c>
      <c r="R1392" s="13">
        <f t="shared" si="241"/>
        <v>14.234148867561437</v>
      </c>
      <c r="S1392" s="13">
        <f t="shared" si="242"/>
        <v>7.673559575128767</v>
      </c>
    </row>
    <row r="1393" spans="9:19" ht="12.75">
      <c r="I1393" s="2">
        <f t="shared" si="240"/>
        <v>20010</v>
      </c>
      <c r="J1393" s="13">
        <f t="shared" si="239"/>
        <v>-7.6794727412051955</v>
      </c>
      <c r="K1393" s="10">
        <f>MAX(D$8,K1392+J1392*I$44/VLOOKUP(K1392,E$47:G$254,3,TRUE))</f>
        <v>175</v>
      </c>
      <c r="L1393" s="13">
        <f t="shared" si="244"/>
        <v>21.913621608766633</v>
      </c>
      <c r="M1393" s="10">
        <f aca="true" t="shared" si="245" ref="M1393:M1456">L1393-VLOOKUP(N1393,A$47:C$254,2,TRUE)</f>
        <v>0.19933589448088185</v>
      </c>
      <c r="N1393" s="10">
        <f t="shared" si="243"/>
        <v>126.7900324607134</v>
      </c>
      <c r="O1393" s="13">
        <f aca="true" t="shared" si="246" ref="O1393:O1456">(K1393-K1392)/(I1393-I1392)*60</f>
        <v>0</v>
      </c>
      <c r="P1393" s="13">
        <f t="shared" si="237"/>
        <v>10.50036090085741</v>
      </c>
      <c r="Q1393" s="13">
        <f t="shared" si="238"/>
        <v>3.733787966704026</v>
      </c>
      <c r="R1393" s="13">
        <f t="shared" si="241"/>
        <v>14.234148867561437</v>
      </c>
      <c r="S1393" s="13">
        <f t="shared" si="242"/>
        <v>7.6794727412051955</v>
      </c>
    </row>
    <row r="1394" spans="9:19" ht="12.75">
      <c r="I1394" s="2">
        <f t="shared" si="240"/>
        <v>20025</v>
      </c>
      <c r="J1394" s="13">
        <f t="shared" si="239"/>
        <v>-7.676354518905693</v>
      </c>
      <c r="K1394" s="10">
        <f>MAX(D$8,K1393+J1393*I$44/VLOOKUP(K1393,E$47:G$254,3,TRUE))</f>
        <v>175</v>
      </c>
      <c r="L1394" s="13">
        <f t="shared" si="244"/>
        <v>21.91050338646713</v>
      </c>
      <c r="M1394" s="10">
        <f t="shared" si="245"/>
        <v>0.19621767218137975</v>
      </c>
      <c r="N1394" s="10">
        <f t="shared" si="243"/>
        <v>126.79689254977231</v>
      </c>
      <c r="O1394" s="13">
        <f t="shared" si="246"/>
        <v>0</v>
      </c>
      <c r="P1394" s="13">
        <f t="shared" si="237"/>
        <v>10.50036090085741</v>
      </c>
      <c r="Q1394" s="13">
        <f t="shared" si="238"/>
        <v>3.733787966704026</v>
      </c>
      <c r="R1394" s="13">
        <f t="shared" si="241"/>
        <v>14.234148867561437</v>
      </c>
      <c r="S1394" s="13">
        <f t="shared" si="242"/>
        <v>7.676354518905693</v>
      </c>
    </row>
    <row r="1395" spans="9:19" ht="12.75">
      <c r="I1395" s="2">
        <f t="shared" si="240"/>
        <v>20040</v>
      </c>
      <c r="J1395" s="13">
        <f t="shared" si="239"/>
        <v>-7.673285075128163</v>
      </c>
      <c r="K1395" s="10">
        <f>MAX(D$8,K1394+J1394*I$44/VLOOKUP(K1394,E$47:G$254,3,TRUE))</f>
        <v>175</v>
      </c>
      <c r="L1395" s="13">
        <f t="shared" si="244"/>
        <v>21.9074339426896</v>
      </c>
      <c r="M1395" s="10">
        <f t="shared" si="245"/>
        <v>-0.37828034302473057</v>
      </c>
      <c r="N1395" s="10">
        <f t="shared" si="243"/>
        <v>126.80364532608287</v>
      </c>
      <c r="O1395" s="13">
        <f t="shared" si="246"/>
        <v>0</v>
      </c>
      <c r="P1395" s="13">
        <f t="shared" si="237"/>
        <v>10.50036090085741</v>
      </c>
      <c r="Q1395" s="13">
        <f t="shared" si="238"/>
        <v>3.733787966704026</v>
      </c>
      <c r="R1395" s="13">
        <f t="shared" si="241"/>
        <v>14.234148867561437</v>
      </c>
      <c r="S1395" s="13">
        <f t="shared" si="242"/>
        <v>7.673285075128163</v>
      </c>
    </row>
    <row r="1396" spans="9:19" ht="12.75">
      <c r="I1396" s="2">
        <f t="shared" si="240"/>
        <v>20055</v>
      </c>
      <c r="J1396" s="13">
        <f t="shared" si="239"/>
        <v>-7.679202535223116</v>
      </c>
      <c r="K1396" s="10">
        <f>MAX(D$8,K1395+J1395*I$44/VLOOKUP(K1395,E$47:G$254,3,TRUE))</f>
        <v>175</v>
      </c>
      <c r="L1396" s="13">
        <f t="shared" si="244"/>
        <v>21.913351402784553</v>
      </c>
      <c r="M1396" s="10">
        <f t="shared" si="245"/>
        <v>0.19906568849880202</v>
      </c>
      <c r="N1396" s="10">
        <f t="shared" si="243"/>
        <v>126.79062691387398</v>
      </c>
      <c r="O1396" s="13">
        <f t="shared" si="246"/>
        <v>0</v>
      </c>
      <c r="P1396" s="13">
        <f aca="true" t="shared" si="247" ref="P1396:P1459">$D$16*($D$19*$D$21*$D$17+$D$20*$D$22*$D$18)*($D$7^4-$K1396^4)</f>
        <v>10.50036090085741</v>
      </c>
      <c r="Q1396" s="13">
        <f aca="true" t="shared" si="248" ref="Q1396:Q1459">($D$7-$K1396)*(1/$D$13+1/$D$14)</f>
        <v>3.733787966704026</v>
      </c>
      <c r="R1396" s="13">
        <f t="shared" si="241"/>
        <v>14.234148867561437</v>
      </c>
      <c r="S1396" s="13">
        <f t="shared" si="242"/>
        <v>7.679202535223116</v>
      </c>
    </row>
    <row r="1397" spans="9:19" ht="12.75">
      <c r="I1397" s="2">
        <f t="shared" si="240"/>
        <v>20070</v>
      </c>
      <c r="J1397" s="13">
        <f t="shared" si="239"/>
        <v>-7.676088539770571</v>
      </c>
      <c r="K1397" s="10">
        <f>MAX(D$8,K1396+J1396*I$44/VLOOKUP(K1396,E$47:G$254,3,TRUE))</f>
        <v>175</v>
      </c>
      <c r="L1397" s="13">
        <f t="shared" si="244"/>
        <v>21.91023740733201</v>
      </c>
      <c r="M1397" s="10">
        <f t="shared" si="245"/>
        <v>0.1959516930462577</v>
      </c>
      <c r="N1397" s="10">
        <f t="shared" si="243"/>
        <v>126.79747770386957</v>
      </c>
      <c r="O1397" s="13">
        <f t="shared" si="246"/>
        <v>0</v>
      </c>
      <c r="P1397" s="13">
        <f t="shared" si="247"/>
        <v>10.50036090085741</v>
      </c>
      <c r="Q1397" s="13">
        <f t="shared" si="248"/>
        <v>3.733787966704026</v>
      </c>
      <c r="R1397" s="13">
        <f t="shared" si="241"/>
        <v>14.234148867561437</v>
      </c>
      <c r="S1397" s="13">
        <f t="shared" si="242"/>
        <v>7.676088539770571</v>
      </c>
    </row>
    <row r="1398" spans="9:19" ht="12.75">
      <c r="I1398" s="2">
        <f t="shared" si="240"/>
        <v>20085</v>
      </c>
      <c r="J1398" s="13">
        <f t="shared" si="239"/>
        <v>-7.673023256719201</v>
      </c>
      <c r="K1398" s="10">
        <f>MAX(D$8,K1397+J1397*I$44/VLOOKUP(K1397,E$47:G$254,3,TRUE))</f>
        <v>175</v>
      </c>
      <c r="L1398" s="13">
        <f t="shared" si="244"/>
        <v>21.90717212428064</v>
      </c>
      <c r="M1398" s="10">
        <f t="shared" si="245"/>
        <v>-0.37854216143369257</v>
      </c>
      <c r="N1398" s="10">
        <f t="shared" si="243"/>
        <v>126.80422132658259</v>
      </c>
      <c r="O1398" s="13">
        <f t="shared" si="246"/>
        <v>0</v>
      </c>
      <c r="P1398" s="13">
        <f t="shared" si="247"/>
        <v>10.50036090085741</v>
      </c>
      <c r="Q1398" s="13">
        <f t="shared" si="248"/>
        <v>3.733787966704026</v>
      </c>
      <c r="R1398" s="13">
        <f t="shared" si="241"/>
        <v>14.234148867561437</v>
      </c>
      <c r="S1398" s="13">
        <f t="shared" si="242"/>
        <v>7.673023256719201</v>
      </c>
    </row>
    <row r="1399" spans="9:19" ht="12.75">
      <c r="I1399" s="2">
        <f t="shared" si="240"/>
        <v>20100</v>
      </c>
      <c r="J1399" s="13">
        <f t="shared" si="239"/>
        <v>-7.678944812453846</v>
      </c>
      <c r="K1399" s="10">
        <f>MAX(D$8,K1398+J1398*I$44/VLOOKUP(K1398,E$47:G$254,3,TRUE))</f>
        <v>175</v>
      </c>
      <c r="L1399" s="13">
        <f t="shared" si="244"/>
        <v>21.913093680015283</v>
      </c>
      <c r="M1399" s="10">
        <f t="shared" si="245"/>
        <v>0.1988079657295323</v>
      </c>
      <c r="N1399" s="10">
        <f t="shared" si="243"/>
        <v>126.79119390396637</v>
      </c>
      <c r="O1399" s="13">
        <f t="shared" si="246"/>
        <v>0</v>
      </c>
      <c r="P1399" s="13">
        <f t="shared" si="247"/>
        <v>10.50036090085741</v>
      </c>
      <c r="Q1399" s="13">
        <f t="shared" si="248"/>
        <v>3.733787966704026</v>
      </c>
      <c r="R1399" s="13">
        <f t="shared" si="241"/>
        <v>14.234148867561437</v>
      </c>
      <c r="S1399" s="13">
        <f t="shared" si="242"/>
        <v>7.678944812453846</v>
      </c>
    </row>
    <row r="1400" spans="9:19" ht="12.75">
      <c r="I1400" s="2">
        <f t="shared" si="240"/>
        <v>20115</v>
      </c>
      <c r="J1400" s="13">
        <f t="shared" si="239"/>
        <v>-7.6758348485726735</v>
      </c>
      <c r="K1400" s="10">
        <f>MAX(D$8,K1399+J1399*I$44/VLOOKUP(K1399,E$47:G$254,3,TRUE))</f>
        <v>175</v>
      </c>
      <c r="L1400" s="13">
        <f t="shared" si="244"/>
        <v>21.90998371613411</v>
      </c>
      <c r="M1400" s="10">
        <f t="shared" si="245"/>
        <v>0.19569800184835984</v>
      </c>
      <c r="N1400" s="10">
        <f t="shared" si="243"/>
        <v>126.79803582450495</v>
      </c>
      <c r="O1400" s="13">
        <f t="shared" si="246"/>
        <v>0</v>
      </c>
      <c r="P1400" s="13">
        <f t="shared" si="247"/>
        <v>10.50036090085741</v>
      </c>
      <c r="Q1400" s="13">
        <f t="shared" si="248"/>
        <v>3.733787966704026</v>
      </c>
      <c r="R1400" s="13">
        <f t="shared" si="241"/>
        <v>14.234148867561437</v>
      </c>
      <c r="S1400" s="13">
        <f t="shared" si="242"/>
        <v>7.6758348485726735</v>
      </c>
    </row>
    <row r="1401" spans="9:19" ht="12.75">
      <c r="I1401" s="2">
        <f t="shared" si="240"/>
        <v>20130</v>
      </c>
      <c r="J1401" s="13">
        <f t="shared" si="239"/>
        <v>-7.6727735340265895</v>
      </c>
      <c r="K1401" s="10">
        <f>MAX(D$8,K1400+J1400*I$44/VLOOKUP(K1400,E$47:G$254,3,TRUE))</f>
        <v>175</v>
      </c>
      <c r="L1401" s="13">
        <f t="shared" si="244"/>
        <v>21.906922401588027</v>
      </c>
      <c r="M1401" s="10">
        <f t="shared" si="245"/>
        <v>-0.37879188412630427</v>
      </c>
      <c r="N1401" s="10">
        <f t="shared" si="243"/>
        <v>126.80477071650634</v>
      </c>
      <c r="O1401" s="13">
        <f t="shared" si="246"/>
        <v>0</v>
      </c>
      <c r="P1401" s="13">
        <f t="shared" si="247"/>
        <v>10.50036090085741</v>
      </c>
      <c r="Q1401" s="13">
        <f t="shared" si="248"/>
        <v>3.733787966704026</v>
      </c>
      <c r="R1401" s="13">
        <f t="shared" si="241"/>
        <v>14.234148867561437</v>
      </c>
      <c r="S1401" s="13">
        <f t="shared" si="242"/>
        <v>7.6727735340265895</v>
      </c>
    </row>
    <row r="1402" spans="9:19" ht="12.75">
      <c r="I1402" s="2">
        <f t="shared" si="240"/>
        <v>20145</v>
      </c>
      <c r="J1402" s="13">
        <f t="shared" si="239"/>
        <v>-7.678698996186974</v>
      </c>
      <c r="K1402" s="10">
        <f>MAX(D$8,K1401+J1401*I$44/VLOOKUP(K1401,E$47:G$254,3,TRUE))</f>
        <v>175</v>
      </c>
      <c r="L1402" s="13">
        <f t="shared" si="244"/>
        <v>21.91284786374841</v>
      </c>
      <c r="M1402" s="10">
        <f t="shared" si="245"/>
        <v>0.19856214946265993</v>
      </c>
      <c r="N1402" s="10">
        <f t="shared" si="243"/>
        <v>126.79173469975349</v>
      </c>
      <c r="O1402" s="13">
        <f t="shared" si="246"/>
        <v>0</v>
      </c>
      <c r="P1402" s="13">
        <f t="shared" si="247"/>
        <v>10.50036090085741</v>
      </c>
      <c r="Q1402" s="13">
        <f t="shared" si="248"/>
        <v>3.733787966704026</v>
      </c>
      <c r="R1402" s="13">
        <f t="shared" si="241"/>
        <v>14.234148867561437</v>
      </c>
      <c r="S1402" s="13">
        <f t="shared" si="242"/>
        <v>7.678698996186974</v>
      </c>
    </row>
    <row r="1403" spans="9:19" ht="12.75">
      <c r="I1403" s="2">
        <f t="shared" si="240"/>
        <v>20160</v>
      </c>
      <c r="J1403" s="13">
        <f aca="true" t="shared" si="249" ref="J1403:J1466">(D$7-K1403)*(1/D$13+1/D$14)+D$16*(D$19*D$21*D$17+D$20*D$22*D$18)*(D$7^4-K1403^4)-(K1403-N1403)/D$12</f>
        <v>-7.675592877623114</v>
      </c>
      <c r="K1403" s="10">
        <f>MAX(D$8,K1402+J1402*I$44/VLOOKUP(K1402,E$47:G$254,3,TRUE))</f>
        <v>175</v>
      </c>
      <c r="L1403" s="13">
        <f t="shared" si="244"/>
        <v>21.90974174518455</v>
      </c>
      <c r="M1403" s="10">
        <f t="shared" si="245"/>
        <v>0.19545603089880004</v>
      </c>
      <c r="N1403" s="10">
        <f t="shared" si="243"/>
        <v>126.79856816059399</v>
      </c>
      <c r="O1403" s="13">
        <f t="shared" si="246"/>
        <v>0</v>
      </c>
      <c r="P1403" s="13">
        <f t="shared" si="247"/>
        <v>10.50036090085741</v>
      </c>
      <c r="Q1403" s="13">
        <f t="shared" si="248"/>
        <v>3.733787966704026</v>
      </c>
      <c r="R1403" s="13">
        <f t="shared" si="241"/>
        <v>14.234148867561437</v>
      </c>
      <c r="S1403" s="13">
        <f t="shared" si="242"/>
        <v>7.675592877623114</v>
      </c>
    </row>
    <row r="1404" spans="9:19" ht="12.75">
      <c r="I1404" s="2">
        <f aca="true" t="shared" si="250" ref="I1404:I1467">I1403+I$44</f>
        <v>20175</v>
      </c>
      <c r="J1404" s="13">
        <f t="shared" si="249"/>
        <v>-7.672535348241823</v>
      </c>
      <c r="K1404" s="10">
        <f>MAX(D$8,K1403+J1403*I$44/VLOOKUP(K1403,E$47:G$254,3,TRUE))</f>
        <v>175</v>
      </c>
      <c r="L1404" s="13">
        <f t="shared" si="244"/>
        <v>21.90668421580326</v>
      </c>
      <c r="M1404" s="10">
        <f t="shared" si="245"/>
        <v>-0.3790300699110709</v>
      </c>
      <c r="N1404" s="10">
        <f t="shared" si="243"/>
        <v>126.80529472523283</v>
      </c>
      <c r="O1404" s="13">
        <f t="shared" si="246"/>
        <v>0</v>
      </c>
      <c r="P1404" s="13">
        <f t="shared" si="247"/>
        <v>10.50036090085741</v>
      </c>
      <c r="Q1404" s="13">
        <f t="shared" si="248"/>
        <v>3.733787966704026</v>
      </c>
      <c r="R1404" s="13">
        <f aca="true" t="shared" si="251" ref="R1404:R1467">(D$7-K1404)*(1/D$13+1/D$14)+D$16*(D$19*D$21*D$17+D$20*D$22*D$18)*(D$7^4-K1404^4)</f>
        <v>14.234148867561437</v>
      </c>
      <c r="S1404" s="13">
        <f aca="true" t="shared" si="252" ref="S1404:S1467">IF(K1404=D$8,-J1404,0)</f>
        <v>7.672535348241823</v>
      </c>
    </row>
    <row r="1405" spans="9:19" ht="12.75">
      <c r="I1405" s="2">
        <f t="shared" si="250"/>
        <v>20190</v>
      </c>
      <c r="J1405" s="13">
        <f t="shared" si="249"/>
        <v>-7.678464536355463</v>
      </c>
      <c r="K1405" s="10">
        <f>MAX(D$8,K1404+J1404*I$44/VLOOKUP(K1404,E$47:G$254,3,TRUE))</f>
        <v>175</v>
      </c>
      <c r="L1405" s="13">
        <f t="shared" si="244"/>
        <v>21.9126134039169</v>
      </c>
      <c r="M1405" s="10">
        <f t="shared" si="245"/>
        <v>0.19832768963114944</v>
      </c>
      <c r="N1405" s="10">
        <f t="shared" si="243"/>
        <v>126.79225051138282</v>
      </c>
      <c r="O1405" s="13">
        <f t="shared" si="246"/>
        <v>0</v>
      </c>
      <c r="P1405" s="13">
        <f t="shared" si="247"/>
        <v>10.50036090085741</v>
      </c>
      <c r="Q1405" s="13">
        <f t="shared" si="248"/>
        <v>3.733787966704026</v>
      </c>
      <c r="R1405" s="13">
        <f t="shared" si="251"/>
        <v>14.234148867561437</v>
      </c>
      <c r="S1405" s="13">
        <f t="shared" si="252"/>
        <v>7.678464536355463</v>
      </c>
    </row>
    <row r="1406" spans="9:19" ht="12.75">
      <c r="I1406" s="2">
        <f t="shared" si="250"/>
        <v>20205</v>
      </c>
      <c r="J1406" s="13">
        <f t="shared" si="249"/>
        <v>-7.6753620854595646</v>
      </c>
      <c r="K1406" s="10">
        <f>MAX(D$8,K1405+J1405*I$44/VLOOKUP(K1405,E$47:G$254,3,TRUE))</f>
        <v>175</v>
      </c>
      <c r="L1406" s="13">
        <f t="shared" si="244"/>
        <v>21.909510953021</v>
      </c>
      <c r="M1406" s="10">
        <f t="shared" si="245"/>
        <v>0.19522523873525088</v>
      </c>
      <c r="N1406" s="10">
        <f t="shared" si="243"/>
        <v>126.7990759033538</v>
      </c>
      <c r="O1406" s="13">
        <f t="shared" si="246"/>
        <v>0</v>
      </c>
      <c r="P1406" s="13">
        <f t="shared" si="247"/>
        <v>10.50036090085741</v>
      </c>
      <c r="Q1406" s="13">
        <f t="shared" si="248"/>
        <v>3.733787966704026</v>
      </c>
      <c r="R1406" s="13">
        <f t="shared" si="251"/>
        <v>14.234148867561437</v>
      </c>
      <c r="S1406" s="13">
        <f t="shared" si="252"/>
        <v>7.6753620854595646</v>
      </c>
    </row>
    <row r="1407" spans="9:19" ht="12.75">
      <c r="I1407" s="2">
        <f t="shared" si="250"/>
        <v>20220</v>
      </c>
      <c r="J1407" s="13">
        <f t="shared" si="249"/>
        <v>-7.672308166372712</v>
      </c>
      <c r="K1407" s="10">
        <f>MAX(D$8,K1406+J1406*I$44/VLOOKUP(K1406,E$47:G$254,3,TRUE))</f>
        <v>175</v>
      </c>
      <c r="L1407" s="13">
        <f t="shared" si="244"/>
        <v>21.90645703393415</v>
      </c>
      <c r="M1407" s="10">
        <f t="shared" si="245"/>
        <v>-0.37925725178018155</v>
      </c>
      <c r="N1407" s="10">
        <f t="shared" si="243"/>
        <v>126.80579452534487</v>
      </c>
      <c r="O1407" s="13">
        <f t="shared" si="246"/>
        <v>0</v>
      </c>
      <c r="P1407" s="13">
        <f t="shared" si="247"/>
        <v>10.50036090085741</v>
      </c>
      <c r="Q1407" s="13">
        <f t="shared" si="248"/>
        <v>3.733787966704026</v>
      </c>
      <c r="R1407" s="13">
        <f t="shared" si="251"/>
        <v>14.234148867561437</v>
      </c>
      <c r="S1407" s="13">
        <f t="shared" si="252"/>
        <v>7.672308166372712</v>
      </c>
    </row>
    <row r="1408" spans="9:19" ht="12.75">
      <c r="I1408" s="2">
        <f t="shared" si="250"/>
        <v>20235</v>
      </c>
      <c r="J1408" s="13">
        <f t="shared" si="249"/>
        <v>-7.678240908304758</v>
      </c>
      <c r="K1408" s="10">
        <f>MAX(D$8,K1407+J1407*I$44/VLOOKUP(K1407,E$47:G$254,3,TRUE))</f>
        <v>175</v>
      </c>
      <c r="L1408" s="13">
        <f t="shared" si="244"/>
        <v>21.912389775866195</v>
      </c>
      <c r="M1408" s="10">
        <f t="shared" si="245"/>
        <v>0.19810406158044458</v>
      </c>
      <c r="N1408" s="10">
        <f t="shared" si="243"/>
        <v>126.79274249309437</v>
      </c>
      <c r="O1408" s="13">
        <f t="shared" si="246"/>
        <v>0</v>
      </c>
      <c r="P1408" s="13">
        <f t="shared" si="247"/>
        <v>10.50036090085741</v>
      </c>
      <c r="Q1408" s="13">
        <f t="shared" si="248"/>
        <v>3.733787966704026</v>
      </c>
      <c r="R1408" s="13">
        <f t="shared" si="251"/>
        <v>14.234148867561437</v>
      </c>
      <c r="S1408" s="13">
        <f t="shared" si="252"/>
        <v>7.678240908304758</v>
      </c>
    </row>
    <row r="1409" spans="9:19" ht="12.75">
      <c r="I1409" s="2">
        <f t="shared" si="250"/>
        <v>20250</v>
      </c>
      <c r="J1409" s="13">
        <f t="shared" si="249"/>
        <v>-7.675141955634693</v>
      </c>
      <c r="K1409" s="10">
        <f>MAX(D$8,K1408+J1408*I$44/VLOOKUP(K1408,E$47:G$254,3,TRUE))</f>
        <v>175</v>
      </c>
      <c r="L1409" s="13">
        <f t="shared" si="244"/>
        <v>21.90929082319613</v>
      </c>
      <c r="M1409" s="10">
        <f t="shared" si="245"/>
        <v>0.19500510891037948</v>
      </c>
      <c r="N1409" s="10">
        <f t="shared" si="243"/>
        <v>126.79956018896851</v>
      </c>
      <c r="O1409" s="13">
        <f t="shared" si="246"/>
        <v>0</v>
      </c>
      <c r="P1409" s="13">
        <f t="shared" si="247"/>
        <v>10.50036090085741</v>
      </c>
      <c r="Q1409" s="13">
        <f t="shared" si="248"/>
        <v>3.733787966704026</v>
      </c>
      <c r="R1409" s="13">
        <f t="shared" si="251"/>
        <v>14.234148867561437</v>
      </c>
      <c r="S1409" s="13">
        <f t="shared" si="252"/>
        <v>7.675141955634693</v>
      </c>
    </row>
    <row r="1410" spans="9:19" ht="12.75">
      <c r="I1410" s="2">
        <f t="shared" si="250"/>
        <v>20265</v>
      </c>
      <c r="J1410" s="13">
        <f t="shared" si="249"/>
        <v>-7.672091480050728</v>
      </c>
      <c r="K1410" s="10">
        <f>MAX(D$8,K1409+J1409*I$44/VLOOKUP(K1409,E$47:G$254,3,TRUE))</f>
        <v>175</v>
      </c>
      <c r="L1410" s="13">
        <f t="shared" si="244"/>
        <v>21.906240347612165</v>
      </c>
      <c r="M1410" s="10">
        <f t="shared" si="245"/>
        <v>-0.3794739381021657</v>
      </c>
      <c r="N1410" s="10">
        <f t="shared" si="243"/>
        <v>126.80627123525323</v>
      </c>
      <c r="O1410" s="13">
        <f t="shared" si="246"/>
        <v>0</v>
      </c>
      <c r="P1410" s="13">
        <f t="shared" si="247"/>
        <v>10.50036090085741</v>
      </c>
      <c r="Q1410" s="13">
        <f t="shared" si="248"/>
        <v>3.733787966704026</v>
      </c>
      <c r="R1410" s="13">
        <f t="shared" si="251"/>
        <v>14.234148867561437</v>
      </c>
      <c r="S1410" s="13">
        <f t="shared" si="252"/>
        <v>7.672091480050728</v>
      </c>
    </row>
    <row r="1411" spans="9:19" ht="12.75">
      <c r="I1411" s="2">
        <f t="shared" si="250"/>
        <v>20280</v>
      </c>
      <c r="J1411" s="13">
        <f t="shared" si="249"/>
        <v>-7.678027611618759</v>
      </c>
      <c r="K1411" s="10">
        <f>MAX(D$8,K1410+J1410*I$44/VLOOKUP(K1410,E$47:G$254,3,TRUE))</f>
        <v>175</v>
      </c>
      <c r="L1411" s="13">
        <f t="shared" si="244"/>
        <v>21.912176479180197</v>
      </c>
      <c r="M1411" s="10">
        <f t="shared" si="245"/>
        <v>0.19789076489444568</v>
      </c>
      <c r="N1411" s="10">
        <f t="shared" si="243"/>
        <v>126.79321174580356</v>
      </c>
      <c r="O1411" s="13">
        <f t="shared" si="246"/>
        <v>0</v>
      </c>
      <c r="P1411" s="13">
        <f t="shared" si="247"/>
        <v>10.50036090085741</v>
      </c>
      <c r="Q1411" s="13">
        <f t="shared" si="248"/>
        <v>3.733787966704026</v>
      </c>
      <c r="R1411" s="13">
        <f t="shared" si="251"/>
        <v>14.234148867561437</v>
      </c>
      <c r="S1411" s="13">
        <f t="shared" si="252"/>
        <v>7.678027611618759</v>
      </c>
    </row>
    <row r="1412" spans="9:19" ht="12.75">
      <c r="I1412" s="2">
        <f t="shared" si="250"/>
        <v>20295</v>
      </c>
      <c r="J1412" s="13">
        <f t="shared" si="249"/>
        <v>-7.674931995560417</v>
      </c>
      <c r="K1412" s="10">
        <f>MAX(D$8,K1411+J1411*I$44/VLOOKUP(K1411,E$47:G$254,3,TRUE))</f>
        <v>175</v>
      </c>
      <c r="L1412" s="13">
        <f t="shared" si="244"/>
        <v>21.909080863121854</v>
      </c>
      <c r="M1412" s="10">
        <f t="shared" si="245"/>
        <v>-0.37663342259247656</v>
      </c>
      <c r="N1412" s="10">
        <f t="shared" si="243"/>
        <v>126.80002210113192</v>
      </c>
      <c r="O1412" s="13">
        <f t="shared" si="246"/>
        <v>0</v>
      </c>
      <c r="P1412" s="13">
        <f t="shared" si="247"/>
        <v>10.50036090085741</v>
      </c>
      <c r="Q1412" s="13">
        <f t="shared" si="248"/>
        <v>3.733787966704026</v>
      </c>
      <c r="R1412" s="13">
        <f t="shared" si="251"/>
        <v>14.234148867561437</v>
      </c>
      <c r="S1412" s="13">
        <f t="shared" si="252"/>
        <v>7.674931995560417</v>
      </c>
    </row>
    <row r="1413" spans="9:19" ht="12.75">
      <c r="I1413" s="2">
        <f t="shared" si="250"/>
        <v>20310</v>
      </c>
      <c r="J1413" s="13">
        <f t="shared" si="249"/>
        <v>-7.680823692788977</v>
      </c>
      <c r="K1413" s="10">
        <f>MAX(D$8,K1412+J1412*I$44/VLOOKUP(K1412,E$47:G$254,3,TRUE))</f>
        <v>175</v>
      </c>
      <c r="L1413" s="13">
        <f t="shared" si="244"/>
        <v>21.914972560350414</v>
      </c>
      <c r="M1413" s="10">
        <f t="shared" si="245"/>
        <v>0.20068684606466292</v>
      </c>
      <c r="N1413" s="10">
        <f t="shared" si="243"/>
        <v>126.78706036722909</v>
      </c>
      <c r="O1413" s="13">
        <f t="shared" si="246"/>
        <v>0</v>
      </c>
      <c r="P1413" s="13">
        <f t="shared" si="247"/>
        <v>10.50036090085741</v>
      </c>
      <c r="Q1413" s="13">
        <f t="shared" si="248"/>
        <v>3.733787966704026</v>
      </c>
      <c r="R1413" s="13">
        <f t="shared" si="251"/>
        <v>14.234148867561437</v>
      </c>
      <c r="S1413" s="13">
        <f t="shared" si="252"/>
        <v>7.680823692788977</v>
      </c>
    </row>
    <row r="1414" spans="9:19" ht="12.75">
      <c r="I1414" s="2">
        <f t="shared" si="250"/>
        <v>20325</v>
      </c>
      <c r="J1414" s="13">
        <f t="shared" si="249"/>
        <v>-7.677684337479963</v>
      </c>
      <c r="K1414" s="10">
        <f>MAX(D$8,K1413+J1413*I$44/VLOOKUP(K1413,E$47:G$254,3,TRUE))</f>
        <v>175</v>
      </c>
      <c r="L1414" s="13">
        <f t="shared" si="244"/>
        <v>21.9118332050414</v>
      </c>
      <c r="M1414" s="10">
        <f t="shared" si="245"/>
        <v>0.1975474907556496</v>
      </c>
      <c r="N1414" s="10">
        <f t="shared" si="243"/>
        <v>126.79396694890892</v>
      </c>
      <c r="O1414" s="13">
        <f t="shared" si="246"/>
        <v>0</v>
      </c>
      <c r="P1414" s="13">
        <f t="shared" si="247"/>
        <v>10.50036090085741</v>
      </c>
      <c r="Q1414" s="13">
        <f t="shared" si="248"/>
        <v>3.733787966704026</v>
      </c>
      <c r="R1414" s="13">
        <f t="shared" si="251"/>
        <v>14.234148867561437</v>
      </c>
      <c r="S1414" s="13">
        <f t="shared" si="252"/>
        <v>7.677684337479963</v>
      </c>
    </row>
    <row r="1415" spans="9:19" ht="12.75">
      <c r="I1415" s="2">
        <f t="shared" si="250"/>
        <v>20340</v>
      </c>
      <c r="J1415" s="13">
        <f t="shared" si="249"/>
        <v>-7.674594091277751</v>
      </c>
      <c r="K1415" s="10">
        <f>MAX(D$8,K1414+J1414*I$44/VLOOKUP(K1414,E$47:G$254,3,TRUE))</f>
        <v>175</v>
      </c>
      <c r="L1415" s="13">
        <f t="shared" si="244"/>
        <v>21.908742958839188</v>
      </c>
      <c r="M1415" s="10">
        <f t="shared" si="245"/>
        <v>-0.3769713268751431</v>
      </c>
      <c r="N1415" s="10">
        <f t="shared" si="243"/>
        <v>126.80076549055379</v>
      </c>
      <c r="O1415" s="13">
        <f t="shared" si="246"/>
        <v>0</v>
      </c>
      <c r="P1415" s="13">
        <f t="shared" si="247"/>
        <v>10.50036090085741</v>
      </c>
      <c r="Q1415" s="13">
        <f t="shared" si="248"/>
        <v>3.733787966704026</v>
      </c>
      <c r="R1415" s="13">
        <f t="shared" si="251"/>
        <v>14.234148867561437</v>
      </c>
      <c r="S1415" s="13">
        <f t="shared" si="252"/>
        <v>7.674594091277751</v>
      </c>
    </row>
    <row r="1416" spans="9:19" ht="12.75">
      <c r="I1416" s="2">
        <f t="shared" si="250"/>
        <v>20355</v>
      </c>
      <c r="J1416" s="13">
        <f t="shared" si="249"/>
        <v>-7.6804910743614805</v>
      </c>
      <c r="K1416" s="10">
        <f>MAX(D$8,K1415+J1415*I$44/VLOOKUP(K1415,E$47:G$254,3,TRUE))</f>
        <v>175</v>
      </c>
      <c r="L1416" s="13">
        <f t="shared" si="244"/>
        <v>21.914639941922918</v>
      </c>
      <c r="M1416" s="10">
        <f t="shared" si="245"/>
        <v>0.20035422763716682</v>
      </c>
      <c r="N1416" s="10">
        <f t="shared" si="243"/>
        <v>126.78779212776958</v>
      </c>
      <c r="O1416" s="13">
        <f t="shared" si="246"/>
        <v>0</v>
      </c>
      <c r="P1416" s="13">
        <f t="shared" si="247"/>
        <v>10.50036090085741</v>
      </c>
      <c r="Q1416" s="13">
        <f t="shared" si="248"/>
        <v>3.733787966704026</v>
      </c>
      <c r="R1416" s="13">
        <f t="shared" si="251"/>
        <v>14.234148867561437</v>
      </c>
      <c r="S1416" s="13">
        <f t="shared" si="252"/>
        <v>7.6804910743614805</v>
      </c>
    </row>
    <row r="1417" spans="9:19" ht="12.75">
      <c r="I1417" s="2">
        <f t="shared" si="250"/>
        <v>20370</v>
      </c>
      <c r="J1417" s="13">
        <f t="shared" si="249"/>
        <v>-7.677356922220724</v>
      </c>
      <c r="K1417" s="10">
        <f>MAX(D$8,K1416+J1416*I$44/VLOOKUP(K1416,E$47:G$254,3,TRUE))</f>
        <v>175</v>
      </c>
      <c r="L1417" s="13">
        <f t="shared" si="244"/>
        <v>21.91150578978216</v>
      </c>
      <c r="M1417" s="10">
        <f t="shared" si="245"/>
        <v>0.19722007549641063</v>
      </c>
      <c r="N1417" s="10">
        <f t="shared" si="243"/>
        <v>126.79468726247924</v>
      </c>
      <c r="O1417" s="13">
        <f t="shared" si="246"/>
        <v>0</v>
      </c>
      <c r="P1417" s="13">
        <f t="shared" si="247"/>
        <v>10.50036090085741</v>
      </c>
      <c r="Q1417" s="13">
        <f t="shared" si="248"/>
        <v>3.733787966704026</v>
      </c>
      <c r="R1417" s="13">
        <f t="shared" si="251"/>
        <v>14.234148867561437</v>
      </c>
      <c r="S1417" s="13">
        <f t="shared" si="252"/>
        <v>7.677356922220724</v>
      </c>
    </row>
    <row r="1418" spans="9:19" ht="12.75">
      <c r="I1418" s="2">
        <f t="shared" si="250"/>
        <v>20385</v>
      </c>
      <c r="J1418" s="13">
        <f t="shared" si="249"/>
        <v>-7.674271797793313</v>
      </c>
      <c r="K1418" s="10">
        <f>MAX(D$8,K1417+J1417*I$44/VLOOKUP(K1417,E$47:G$254,3,TRUE))</f>
        <v>175</v>
      </c>
      <c r="L1418" s="13">
        <f t="shared" si="244"/>
        <v>21.90842066535475</v>
      </c>
      <c r="M1418" s="10">
        <f t="shared" si="245"/>
        <v>-0.3772936203595805</v>
      </c>
      <c r="N1418" s="10">
        <f t="shared" si="243"/>
        <v>126.80147453621954</v>
      </c>
      <c r="O1418" s="13">
        <f t="shared" si="246"/>
        <v>0</v>
      </c>
      <c r="P1418" s="13">
        <f t="shared" si="247"/>
        <v>10.50036090085741</v>
      </c>
      <c r="Q1418" s="13">
        <f t="shared" si="248"/>
        <v>3.733787966704026</v>
      </c>
      <c r="R1418" s="13">
        <f t="shared" si="251"/>
        <v>14.234148867561437</v>
      </c>
      <c r="S1418" s="13">
        <f t="shared" si="252"/>
        <v>7.674271797793313</v>
      </c>
    </row>
    <row r="1419" spans="9:19" ht="12.75">
      <c r="I1419" s="2">
        <f t="shared" si="250"/>
        <v>20400</v>
      </c>
      <c r="J1419" s="13">
        <f t="shared" si="249"/>
        <v>-7.68017382253165</v>
      </c>
      <c r="K1419" s="10">
        <f>MAX(D$8,K1418+J1418*I$44/VLOOKUP(K1418,E$47:G$254,3,TRUE))</f>
        <v>175</v>
      </c>
      <c r="L1419" s="13">
        <f t="shared" si="244"/>
        <v>21.914322690093087</v>
      </c>
      <c r="M1419" s="10">
        <f t="shared" si="245"/>
        <v>0.20003697580733615</v>
      </c>
      <c r="N1419" s="10">
        <f t="shared" si="243"/>
        <v>126.7884900817952</v>
      </c>
      <c r="O1419" s="13">
        <f t="shared" si="246"/>
        <v>0</v>
      </c>
      <c r="P1419" s="13">
        <f t="shared" si="247"/>
        <v>10.50036090085741</v>
      </c>
      <c r="Q1419" s="13">
        <f t="shared" si="248"/>
        <v>3.733787966704026</v>
      </c>
      <c r="R1419" s="13">
        <f t="shared" si="251"/>
        <v>14.234148867561437</v>
      </c>
      <c r="S1419" s="13">
        <f t="shared" si="252"/>
        <v>7.68017382253165</v>
      </c>
    </row>
    <row r="1420" spans="9:19" ht="12.75">
      <c r="I1420" s="2">
        <f t="shared" si="250"/>
        <v>20415</v>
      </c>
      <c r="J1420" s="13">
        <f t="shared" si="249"/>
        <v>-7.677044633178614</v>
      </c>
      <c r="K1420" s="10">
        <f>MAX(D$8,K1419+J1419*I$44/VLOOKUP(K1419,E$47:G$254,3,TRUE))</f>
        <v>175</v>
      </c>
      <c r="L1420" s="13">
        <f t="shared" si="244"/>
        <v>21.91119350074005</v>
      </c>
      <c r="M1420" s="10">
        <f t="shared" si="245"/>
        <v>0.1969077864543003</v>
      </c>
      <c r="N1420" s="10">
        <f t="shared" si="243"/>
        <v>126.79537429837188</v>
      </c>
      <c r="O1420" s="13">
        <f t="shared" si="246"/>
        <v>0</v>
      </c>
      <c r="P1420" s="13">
        <f t="shared" si="247"/>
        <v>10.50036090085741</v>
      </c>
      <c r="Q1420" s="13">
        <f t="shared" si="248"/>
        <v>3.733787966704026</v>
      </c>
      <c r="R1420" s="13">
        <f t="shared" si="251"/>
        <v>14.234148867561437</v>
      </c>
      <c r="S1420" s="13">
        <f t="shared" si="252"/>
        <v>7.677044633178614</v>
      </c>
    </row>
    <row r="1421" spans="9:19" ht="12.75">
      <c r="I1421" s="2">
        <f t="shared" si="250"/>
        <v>20430</v>
      </c>
      <c r="J1421" s="13">
        <f t="shared" si="249"/>
        <v>-7.67396439390577</v>
      </c>
      <c r="K1421" s="10">
        <f>MAX(D$8,K1420+J1420*I$44/VLOOKUP(K1420,E$47:G$254,3,TRUE))</f>
        <v>175</v>
      </c>
      <c r="L1421" s="13">
        <f t="shared" si="244"/>
        <v>21.908113261467207</v>
      </c>
      <c r="M1421" s="10">
        <f t="shared" si="245"/>
        <v>-0.3776010242471237</v>
      </c>
      <c r="N1421" s="10">
        <f t="shared" si="243"/>
        <v>126.80215082477214</v>
      </c>
      <c r="O1421" s="13">
        <f t="shared" si="246"/>
        <v>0</v>
      </c>
      <c r="P1421" s="13">
        <f t="shared" si="247"/>
        <v>10.50036090085741</v>
      </c>
      <c r="Q1421" s="13">
        <f t="shared" si="248"/>
        <v>3.733787966704026</v>
      </c>
      <c r="R1421" s="13">
        <f t="shared" si="251"/>
        <v>14.234148867561437</v>
      </c>
      <c r="S1421" s="13">
        <f t="shared" si="252"/>
        <v>7.67396439390577</v>
      </c>
    </row>
    <row r="1422" spans="9:19" ht="12.75">
      <c r="I1422" s="2">
        <f t="shared" si="250"/>
        <v>20445</v>
      </c>
      <c r="J1422" s="13">
        <f t="shared" si="249"/>
        <v>-7.679871227379934</v>
      </c>
      <c r="K1422" s="10">
        <f>MAX(D$8,K1421+J1421*I$44/VLOOKUP(K1421,E$47:G$254,3,TRUE))</f>
        <v>175</v>
      </c>
      <c r="L1422" s="13">
        <f t="shared" si="244"/>
        <v>21.91402009494137</v>
      </c>
      <c r="M1422" s="10">
        <f t="shared" si="245"/>
        <v>0.19973438065562021</v>
      </c>
      <c r="N1422" s="10">
        <f t="shared" si="243"/>
        <v>126.78915579112898</v>
      </c>
      <c r="O1422" s="13">
        <f t="shared" si="246"/>
        <v>0</v>
      </c>
      <c r="P1422" s="13">
        <f t="shared" si="247"/>
        <v>10.50036090085741</v>
      </c>
      <c r="Q1422" s="13">
        <f t="shared" si="248"/>
        <v>3.733787966704026</v>
      </c>
      <c r="R1422" s="13">
        <f t="shared" si="251"/>
        <v>14.234148867561437</v>
      </c>
      <c r="S1422" s="13">
        <f t="shared" si="252"/>
        <v>7.679871227379934</v>
      </c>
    </row>
    <row r="1423" spans="9:19" ht="12.75">
      <c r="I1423" s="2">
        <f t="shared" si="250"/>
        <v>20460</v>
      </c>
      <c r="J1423" s="13">
        <f t="shared" si="249"/>
        <v>-7.67674677153941</v>
      </c>
      <c r="K1423" s="10">
        <f>MAX(D$8,K1422+J1422*I$44/VLOOKUP(K1422,E$47:G$254,3,TRUE))</f>
        <v>175</v>
      </c>
      <c r="L1423" s="13">
        <f t="shared" si="244"/>
        <v>21.910895639100847</v>
      </c>
      <c r="M1423" s="10">
        <f t="shared" si="245"/>
        <v>0.1966099248150961</v>
      </c>
      <c r="N1423" s="10">
        <f t="shared" si="243"/>
        <v>126.79602959397813</v>
      </c>
      <c r="O1423" s="13">
        <f t="shared" si="246"/>
        <v>0</v>
      </c>
      <c r="P1423" s="13">
        <f t="shared" si="247"/>
        <v>10.50036090085741</v>
      </c>
      <c r="Q1423" s="13">
        <f t="shared" si="248"/>
        <v>3.733787966704026</v>
      </c>
      <c r="R1423" s="13">
        <f t="shared" si="251"/>
        <v>14.234148867561437</v>
      </c>
      <c r="S1423" s="13">
        <f t="shared" si="252"/>
        <v>7.67674677153941</v>
      </c>
    </row>
    <row r="1424" spans="9:19" ht="12.75">
      <c r="I1424" s="2">
        <f t="shared" si="250"/>
        <v>20475</v>
      </c>
      <c r="J1424" s="13">
        <f t="shared" si="249"/>
        <v>-7.673671191732481</v>
      </c>
      <c r="K1424" s="10">
        <f>MAX(D$8,K1423+J1423*I$44/VLOOKUP(K1423,E$47:G$254,3,TRUE))</f>
        <v>175</v>
      </c>
      <c r="L1424" s="13">
        <f t="shared" si="244"/>
        <v>21.90782005929392</v>
      </c>
      <c r="M1424" s="10">
        <f t="shared" si="245"/>
        <v>-0.3778942264204126</v>
      </c>
      <c r="N1424" s="10">
        <f t="shared" si="243"/>
        <v>126.80279586955338</v>
      </c>
      <c r="O1424" s="13">
        <f t="shared" si="246"/>
        <v>0</v>
      </c>
      <c r="P1424" s="13">
        <f t="shared" si="247"/>
        <v>10.50036090085741</v>
      </c>
      <c r="Q1424" s="13">
        <f t="shared" si="248"/>
        <v>3.733787966704026</v>
      </c>
      <c r="R1424" s="13">
        <f t="shared" si="251"/>
        <v>14.234148867561437</v>
      </c>
      <c r="S1424" s="13">
        <f t="shared" si="252"/>
        <v>7.673671191732481</v>
      </c>
    </row>
    <row r="1425" spans="9:19" ht="12.75">
      <c r="I1425" s="2">
        <f t="shared" si="250"/>
        <v>20490</v>
      </c>
      <c r="J1425" s="13">
        <f t="shared" si="249"/>
        <v>-7.679582611784273</v>
      </c>
      <c r="K1425" s="10">
        <f>MAX(D$8,K1424+J1424*I$44/VLOOKUP(K1424,E$47:G$254,3,TRUE))</f>
        <v>175</v>
      </c>
      <c r="L1425" s="13">
        <f t="shared" si="244"/>
        <v>21.91373147934571</v>
      </c>
      <c r="M1425" s="10">
        <f t="shared" si="245"/>
        <v>0.19944576505995926</v>
      </c>
      <c r="N1425" s="10">
        <f t="shared" si="243"/>
        <v>126.78979074543943</v>
      </c>
      <c r="O1425" s="13">
        <f t="shared" si="246"/>
        <v>0</v>
      </c>
      <c r="P1425" s="13">
        <f t="shared" si="247"/>
        <v>10.50036090085741</v>
      </c>
      <c r="Q1425" s="13">
        <f t="shared" si="248"/>
        <v>3.733787966704026</v>
      </c>
      <c r="R1425" s="13">
        <f t="shared" si="251"/>
        <v>14.234148867561437</v>
      </c>
      <c r="S1425" s="13">
        <f t="shared" si="252"/>
        <v>7.679582611784273</v>
      </c>
    </row>
    <row r="1426" spans="9:19" ht="12.75">
      <c r="I1426" s="2">
        <f t="shared" si="250"/>
        <v>20505</v>
      </c>
      <c r="J1426" s="13">
        <f t="shared" si="249"/>
        <v>-7.676462670773297</v>
      </c>
      <c r="K1426" s="10">
        <f>MAX(D$8,K1425+J1425*I$44/VLOOKUP(K1425,E$47:G$254,3,TRUE))</f>
        <v>175</v>
      </c>
      <c r="L1426" s="13">
        <f t="shared" si="244"/>
        <v>21.910611538334734</v>
      </c>
      <c r="M1426" s="10">
        <f t="shared" si="245"/>
        <v>0.19632582404898358</v>
      </c>
      <c r="N1426" s="10">
        <f aca="true" t="shared" si="253" ref="N1426:N1489">N1425+M1425*I$44/VLOOKUP(N1425,A$47:C$254,3,TRUE)</f>
        <v>126.79665461566358</v>
      </c>
      <c r="O1426" s="13">
        <f t="shared" si="246"/>
        <v>0</v>
      </c>
      <c r="P1426" s="13">
        <f t="shared" si="247"/>
        <v>10.50036090085741</v>
      </c>
      <c r="Q1426" s="13">
        <f t="shared" si="248"/>
        <v>3.733787966704026</v>
      </c>
      <c r="R1426" s="13">
        <f t="shared" si="251"/>
        <v>14.234148867561437</v>
      </c>
      <c r="S1426" s="13">
        <f t="shared" si="252"/>
        <v>7.676462670773297</v>
      </c>
    </row>
    <row r="1427" spans="9:19" ht="12.75">
      <c r="I1427" s="2">
        <f t="shared" si="250"/>
        <v>20520</v>
      </c>
      <c r="J1427" s="13">
        <f t="shared" si="249"/>
        <v>-7.67339153517019</v>
      </c>
      <c r="K1427" s="10">
        <f>MAX(D$8,K1426+J1426*I$44/VLOOKUP(K1426,E$47:G$254,3,TRUE))</f>
        <v>175</v>
      </c>
      <c r="L1427" s="13">
        <f t="shared" si="244"/>
        <v>21.907540402731627</v>
      </c>
      <c r="M1427" s="10">
        <f t="shared" si="245"/>
        <v>-0.37817388298270416</v>
      </c>
      <c r="N1427" s="10">
        <f t="shared" si="253"/>
        <v>126.80341111399042</v>
      </c>
      <c r="O1427" s="13">
        <f t="shared" si="246"/>
        <v>0</v>
      </c>
      <c r="P1427" s="13">
        <f t="shared" si="247"/>
        <v>10.50036090085741</v>
      </c>
      <c r="Q1427" s="13">
        <f t="shared" si="248"/>
        <v>3.733787966704026</v>
      </c>
      <c r="R1427" s="13">
        <f t="shared" si="251"/>
        <v>14.234148867561437</v>
      </c>
      <c r="S1427" s="13">
        <f t="shared" si="252"/>
        <v>7.67339153517019</v>
      </c>
    </row>
    <row r="1428" spans="9:19" ht="12.75">
      <c r="I1428" s="2">
        <f t="shared" si="250"/>
        <v>20535</v>
      </c>
      <c r="J1428" s="13">
        <f t="shared" si="249"/>
        <v>-7.67930732990488</v>
      </c>
      <c r="K1428" s="10">
        <f>MAX(D$8,K1427+J1427*I$44/VLOOKUP(K1427,E$47:G$254,3,TRUE))</f>
        <v>175</v>
      </c>
      <c r="L1428" s="13">
        <f t="shared" si="244"/>
        <v>21.913456197466317</v>
      </c>
      <c r="M1428" s="10">
        <f t="shared" si="245"/>
        <v>0.1991704831805663</v>
      </c>
      <c r="N1428" s="10">
        <f t="shared" si="253"/>
        <v>126.7903963655741</v>
      </c>
      <c r="O1428" s="13">
        <f t="shared" si="246"/>
        <v>0</v>
      </c>
      <c r="P1428" s="13">
        <f t="shared" si="247"/>
        <v>10.50036090085741</v>
      </c>
      <c r="Q1428" s="13">
        <f t="shared" si="248"/>
        <v>3.733787966704026</v>
      </c>
      <c r="R1428" s="13">
        <f t="shared" si="251"/>
        <v>14.234148867561437</v>
      </c>
      <c r="S1428" s="13">
        <f t="shared" si="252"/>
        <v>7.67930732990488</v>
      </c>
    </row>
    <row r="1429" spans="9:19" ht="12.75">
      <c r="I1429" s="2">
        <f t="shared" si="250"/>
        <v>20550</v>
      </c>
      <c r="J1429" s="13">
        <f t="shared" si="249"/>
        <v>-7.676191695143398</v>
      </c>
      <c r="K1429" s="10">
        <f>MAX(D$8,K1428+J1428*I$44/VLOOKUP(K1428,E$47:G$254,3,TRUE))</f>
        <v>175</v>
      </c>
      <c r="L1429" s="13">
        <f t="shared" si="244"/>
        <v>21.910340562704835</v>
      </c>
      <c r="M1429" s="10">
        <f t="shared" si="245"/>
        <v>0.1960548484190845</v>
      </c>
      <c r="N1429" s="10">
        <f t="shared" si="253"/>
        <v>126.79725076204936</v>
      </c>
      <c r="O1429" s="13">
        <f t="shared" si="246"/>
        <v>0</v>
      </c>
      <c r="P1429" s="13">
        <f t="shared" si="247"/>
        <v>10.50036090085741</v>
      </c>
      <c r="Q1429" s="13">
        <f t="shared" si="248"/>
        <v>3.733787966704026</v>
      </c>
      <c r="R1429" s="13">
        <f t="shared" si="251"/>
        <v>14.234148867561437</v>
      </c>
      <c r="S1429" s="13">
        <f t="shared" si="252"/>
        <v>7.676191695143398</v>
      </c>
    </row>
    <row r="1430" spans="9:19" ht="12.75">
      <c r="I1430" s="2">
        <f t="shared" si="250"/>
        <v>20565</v>
      </c>
      <c r="J1430" s="13">
        <f t="shared" si="249"/>
        <v>-7.67312479842689</v>
      </c>
      <c r="K1430" s="10">
        <f>MAX(D$8,K1429+J1429*I$44/VLOOKUP(K1429,E$47:G$254,3,TRUE))</f>
        <v>175</v>
      </c>
      <c r="L1430" s="13">
        <f t="shared" si="244"/>
        <v>21.907273665988328</v>
      </c>
      <c r="M1430" s="10">
        <f t="shared" si="245"/>
        <v>-0.3784406197260033</v>
      </c>
      <c r="N1430" s="10">
        <f t="shared" si="253"/>
        <v>126.80399793482567</v>
      </c>
      <c r="O1430" s="13">
        <f t="shared" si="246"/>
        <v>0</v>
      </c>
      <c r="P1430" s="13">
        <f t="shared" si="247"/>
        <v>10.50036090085741</v>
      </c>
      <c r="Q1430" s="13">
        <f t="shared" si="248"/>
        <v>3.733787966704026</v>
      </c>
      <c r="R1430" s="13">
        <f t="shared" si="251"/>
        <v>14.234148867561437</v>
      </c>
      <c r="S1430" s="13">
        <f t="shared" si="252"/>
        <v>7.67312479842689</v>
      </c>
    </row>
    <row r="1431" spans="9:19" ht="12.75">
      <c r="I1431" s="2">
        <f t="shared" si="250"/>
        <v>20580</v>
      </c>
      <c r="J1431" s="13">
        <f t="shared" si="249"/>
        <v>-7.67904476573905</v>
      </c>
      <c r="K1431" s="10">
        <f>MAX(D$8,K1430+J1430*I$44/VLOOKUP(K1430,E$47:G$254,3,TRUE))</f>
        <v>175</v>
      </c>
      <c r="L1431" s="13">
        <f t="shared" si="244"/>
        <v>21.913193633300487</v>
      </c>
      <c r="M1431" s="10">
        <f t="shared" si="245"/>
        <v>0.19890791901473648</v>
      </c>
      <c r="N1431" s="10">
        <f t="shared" si="253"/>
        <v>126.79097400673892</v>
      </c>
      <c r="O1431" s="13">
        <f t="shared" si="246"/>
        <v>0</v>
      </c>
      <c r="P1431" s="13">
        <f t="shared" si="247"/>
        <v>10.50036090085741</v>
      </c>
      <c r="Q1431" s="13">
        <f t="shared" si="248"/>
        <v>3.733787966704026</v>
      </c>
      <c r="R1431" s="13">
        <f t="shared" si="251"/>
        <v>14.234148867561437</v>
      </c>
      <c r="S1431" s="13">
        <f t="shared" si="252"/>
        <v>7.67904476573905</v>
      </c>
    </row>
    <row r="1432" spans="9:19" ht="12.75">
      <c r="I1432" s="2">
        <f t="shared" si="250"/>
        <v>20595</v>
      </c>
      <c r="J1432" s="13">
        <f t="shared" si="249"/>
        <v>-7.6759332382831715</v>
      </c>
      <c r="K1432" s="10">
        <f>MAX(D$8,K1431+J1431*I$44/VLOOKUP(K1431,E$47:G$254,3,TRUE))</f>
        <v>175</v>
      </c>
      <c r="L1432" s="13">
        <f t="shared" si="244"/>
        <v>21.91008210584461</v>
      </c>
      <c r="M1432" s="10">
        <f t="shared" si="245"/>
        <v>0.19579639155885786</v>
      </c>
      <c r="N1432" s="10">
        <f t="shared" si="253"/>
        <v>126.79781936714186</v>
      </c>
      <c r="O1432" s="13">
        <f t="shared" si="246"/>
        <v>0</v>
      </c>
      <c r="P1432" s="13">
        <f t="shared" si="247"/>
        <v>10.50036090085741</v>
      </c>
      <c r="Q1432" s="13">
        <f t="shared" si="248"/>
        <v>3.733787966704026</v>
      </c>
      <c r="R1432" s="13">
        <f t="shared" si="251"/>
        <v>14.234148867561437</v>
      </c>
      <c r="S1432" s="13">
        <f t="shared" si="252"/>
        <v>7.6759332382831715</v>
      </c>
    </row>
    <row r="1433" spans="9:19" ht="12.75">
      <c r="I1433" s="2">
        <f t="shared" si="250"/>
        <v>20610</v>
      </c>
      <c r="J1433" s="13">
        <f t="shared" si="249"/>
        <v>-7.672870384621461</v>
      </c>
      <c r="K1433" s="10">
        <f>MAX(D$8,K1432+J1432*I$44/VLOOKUP(K1432,E$47:G$254,3,TRUE))</f>
        <v>175</v>
      </c>
      <c r="L1433" s="13">
        <f t="shared" si="244"/>
        <v>21.9070192521829</v>
      </c>
      <c r="M1433" s="10">
        <f t="shared" si="245"/>
        <v>-0.3786950335314323</v>
      </c>
      <c r="N1433" s="10">
        <f t="shared" si="253"/>
        <v>126.80455764519762</v>
      </c>
      <c r="O1433" s="13">
        <f t="shared" si="246"/>
        <v>0</v>
      </c>
      <c r="P1433" s="13">
        <f t="shared" si="247"/>
        <v>10.50036090085741</v>
      </c>
      <c r="Q1433" s="13">
        <f t="shared" si="248"/>
        <v>3.733787966704026</v>
      </c>
      <c r="R1433" s="13">
        <f t="shared" si="251"/>
        <v>14.234148867561437</v>
      </c>
      <c r="S1433" s="13">
        <f t="shared" si="252"/>
        <v>7.672870384621461</v>
      </c>
    </row>
    <row r="1434" spans="9:19" ht="12.75">
      <c r="I1434" s="2">
        <f t="shared" si="250"/>
        <v>20625</v>
      </c>
      <c r="J1434" s="13">
        <f t="shared" si="249"/>
        <v>-7.678794331742694</v>
      </c>
      <c r="K1434" s="10">
        <f>MAX(D$8,K1433+J1433*I$44/VLOOKUP(K1433,E$47:G$254,3,TRUE))</f>
        <v>175</v>
      </c>
      <c r="L1434" s="13">
        <f t="shared" si="244"/>
        <v>21.91294319930413</v>
      </c>
      <c r="M1434" s="10">
        <f t="shared" si="245"/>
        <v>0.19865748501838</v>
      </c>
      <c r="N1434" s="10">
        <f t="shared" si="253"/>
        <v>126.79152496153091</v>
      </c>
      <c r="O1434" s="13">
        <f t="shared" si="246"/>
        <v>0</v>
      </c>
      <c r="P1434" s="13">
        <f t="shared" si="247"/>
        <v>10.50036090085741</v>
      </c>
      <c r="Q1434" s="13">
        <f t="shared" si="248"/>
        <v>3.733787966704026</v>
      </c>
      <c r="R1434" s="13">
        <f t="shared" si="251"/>
        <v>14.234148867561437</v>
      </c>
      <c r="S1434" s="13">
        <f t="shared" si="252"/>
        <v>7.678794331742694</v>
      </c>
    </row>
    <row r="1435" spans="9:19" ht="12.75">
      <c r="I1435" s="2">
        <f t="shared" si="250"/>
        <v>20640</v>
      </c>
      <c r="J1435" s="13">
        <f t="shared" si="249"/>
        <v>-7.675686721839519</v>
      </c>
      <c r="K1435" s="10">
        <f>MAX(D$8,K1434+J1434*I$44/VLOOKUP(K1434,E$47:G$254,3,TRUE))</f>
        <v>175</v>
      </c>
      <c r="L1435" s="13">
        <f t="shared" si="244"/>
        <v>21.909835589400956</v>
      </c>
      <c r="M1435" s="10">
        <f t="shared" si="245"/>
        <v>0.19554987511520494</v>
      </c>
      <c r="N1435" s="10">
        <f t="shared" si="253"/>
        <v>126.7983617033179</v>
      </c>
      <c r="O1435" s="13">
        <f t="shared" si="246"/>
        <v>0</v>
      </c>
      <c r="P1435" s="13">
        <f t="shared" si="247"/>
        <v>10.50036090085741</v>
      </c>
      <c r="Q1435" s="13">
        <f t="shared" si="248"/>
        <v>3.733787966704026</v>
      </c>
      <c r="R1435" s="13">
        <f t="shared" si="251"/>
        <v>14.234148867561437</v>
      </c>
      <c r="S1435" s="13">
        <f t="shared" si="252"/>
        <v>7.675686721839519</v>
      </c>
    </row>
    <row r="1436" spans="9:19" ht="12.75">
      <c r="I1436" s="2">
        <f t="shared" si="250"/>
        <v>20655</v>
      </c>
      <c r="J1436" s="13">
        <f t="shared" si="249"/>
        <v>-7.672627724448024</v>
      </c>
      <c r="K1436" s="10">
        <f>MAX(D$8,K1435+J1435*I$44/VLOOKUP(K1435,E$47:G$254,3,TRUE))</f>
        <v>175</v>
      </c>
      <c r="L1436" s="13">
        <f t="shared" si="244"/>
        <v>21.90677659200946</v>
      </c>
      <c r="M1436" s="10">
        <f t="shared" si="245"/>
        <v>-0.37893769370487007</v>
      </c>
      <c r="N1436" s="10">
        <f t="shared" si="253"/>
        <v>126.80509149757918</v>
      </c>
      <c r="O1436" s="13">
        <f t="shared" si="246"/>
        <v>0</v>
      </c>
      <c r="P1436" s="13">
        <f t="shared" si="247"/>
        <v>10.50036090085741</v>
      </c>
      <c r="Q1436" s="13">
        <f t="shared" si="248"/>
        <v>3.733787966704026</v>
      </c>
      <c r="R1436" s="13">
        <f t="shared" si="251"/>
        <v>14.234148867561437</v>
      </c>
      <c r="S1436" s="13">
        <f t="shared" si="252"/>
        <v>7.672627724448024</v>
      </c>
    </row>
    <row r="1437" spans="9:19" ht="12.75">
      <c r="I1437" s="2">
        <f t="shared" si="250"/>
        <v>20670</v>
      </c>
      <c r="J1437" s="13">
        <f t="shared" si="249"/>
        <v>-7.6785554675156185</v>
      </c>
      <c r="K1437" s="10">
        <f>MAX(D$8,K1436+J1436*I$44/VLOOKUP(K1436,E$47:G$254,3,TRUE))</f>
        <v>175</v>
      </c>
      <c r="L1437" s="13">
        <f t="shared" si="244"/>
        <v>21.912704335077056</v>
      </c>
      <c r="M1437" s="10">
        <f t="shared" si="245"/>
        <v>0.1984186207913048</v>
      </c>
      <c r="N1437" s="10">
        <f t="shared" si="253"/>
        <v>126.79205046283047</v>
      </c>
      <c r="O1437" s="13">
        <f t="shared" si="246"/>
        <v>0</v>
      </c>
      <c r="P1437" s="13">
        <f t="shared" si="247"/>
        <v>10.50036090085741</v>
      </c>
      <c r="Q1437" s="13">
        <f t="shared" si="248"/>
        <v>3.733787966704026</v>
      </c>
      <c r="R1437" s="13">
        <f t="shared" si="251"/>
        <v>14.234148867561437</v>
      </c>
      <c r="S1437" s="13">
        <f t="shared" si="252"/>
        <v>7.6785554675156185</v>
      </c>
    </row>
    <row r="1438" spans="9:19" ht="12.75">
      <c r="I1438" s="2">
        <f t="shared" si="250"/>
        <v>20685</v>
      </c>
      <c r="J1438" s="13">
        <f t="shared" si="249"/>
        <v>-7.675451594178611</v>
      </c>
      <c r="K1438" s="10">
        <f>MAX(D$8,K1437+J1437*I$44/VLOOKUP(K1437,E$47:G$254,3,TRUE))</f>
        <v>175</v>
      </c>
      <c r="L1438" s="13">
        <f t="shared" si="244"/>
        <v>21.909600461740048</v>
      </c>
      <c r="M1438" s="10">
        <f t="shared" si="245"/>
        <v>0.19531474745429733</v>
      </c>
      <c r="N1438" s="10">
        <f t="shared" si="253"/>
        <v>126.79887898417189</v>
      </c>
      <c r="O1438" s="13">
        <f t="shared" si="246"/>
        <v>0</v>
      </c>
      <c r="P1438" s="13">
        <f t="shared" si="247"/>
        <v>10.50036090085741</v>
      </c>
      <c r="Q1438" s="13">
        <f t="shared" si="248"/>
        <v>3.733787966704026</v>
      </c>
      <c r="R1438" s="13">
        <f t="shared" si="251"/>
        <v>14.234148867561437</v>
      </c>
      <c r="S1438" s="13">
        <f t="shared" si="252"/>
        <v>7.675451594178611</v>
      </c>
    </row>
    <row r="1439" spans="9:19" ht="12.75">
      <c r="I1439" s="2">
        <f t="shared" si="250"/>
        <v>20700</v>
      </c>
      <c r="J1439" s="13">
        <f t="shared" si="249"/>
        <v>-7.672396274901974</v>
      </c>
      <c r="K1439" s="10">
        <f>MAX(D$8,K1438+J1438*I$44/VLOOKUP(K1438,E$47:G$254,3,TRUE))</f>
        <v>175</v>
      </c>
      <c r="L1439" s="13">
        <f t="shared" si="244"/>
        <v>21.90654514246341</v>
      </c>
      <c r="M1439" s="10">
        <f t="shared" si="245"/>
        <v>-0.37916914325091966</v>
      </c>
      <c r="N1439" s="10">
        <f t="shared" si="253"/>
        <v>126.80560068658049</v>
      </c>
      <c r="O1439" s="13">
        <f t="shared" si="246"/>
        <v>0</v>
      </c>
      <c r="P1439" s="13">
        <f t="shared" si="247"/>
        <v>10.50036090085741</v>
      </c>
      <c r="Q1439" s="13">
        <f t="shared" si="248"/>
        <v>3.733787966704026</v>
      </c>
      <c r="R1439" s="13">
        <f t="shared" si="251"/>
        <v>14.234148867561437</v>
      </c>
      <c r="S1439" s="13">
        <f t="shared" si="252"/>
        <v>7.672396274901974</v>
      </c>
    </row>
    <row r="1440" spans="9:19" ht="12.75">
      <c r="I1440" s="2">
        <f t="shared" si="250"/>
        <v>20715</v>
      </c>
      <c r="J1440" s="13">
        <f t="shared" si="249"/>
        <v>-7.678327638547476</v>
      </c>
      <c r="K1440" s="10">
        <f>MAX(D$8,K1439+J1439*I$44/VLOOKUP(K1439,E$47:G$254,3,TRUE))</f>
        <v>175</v>
      </c>
      <c r="L1440" s="13">
        <f t="shared" si="244"/>
        <v>21.912476506108913</v>
      </c>
      <c r="M1440" s="10">
        <f t="shared" si="245"/>
        <v>0.19819079182316202</v>
      </c>
      <c r="N1440" s="10">
        <f t="shared" si="253"/>
        <v>126.79255168656039</v>
      </c>
      <c r="O1440" s="13">
        <f t="shared" si="246"/>
        <v>0</v>
      </c>
      <c r="P1440" s="13">
        <f t="shared" si="247"/>
        <v>10.50036090085741</v>
      </c>
      <c r="Q1440" s="13">
        <f t="shared" si="248"/>
        <v>3.733787966704026</v>
      </c>
      <c r="R1440" s="13">
        <f t="shared" si="251"/>
        <v>14.234148867561437</v>
      </c>
      <c r="S1440" s="13">
        <f t="shared" si="252"/>
        <v>7.678327638547476</v>
      </c>
    </row>
    <row r="1441" spans="9:19" ht="12.75">
      <c r="I1441" s="2">
        <f t="shared" si="250"/>
        <v>20730</v>
      </c>
      <c r="J1441" s="13">
        <f t="shared" si="249"/>
        <v>-7.675227329151479</v>
      </c>
      <c r="K1441" s="10">
        <f>MAX(D$8,K1440+J1440*I$44/VLOOKUP(K1440,E$47:G$254,3,TRUE))</f>
        <v>175</v>
      </c>
      <c r="L1441" s="13">
        <f t="shared" si="244"/>
        <v>21.909376196712916</v>
      </c>
      <c r="M1441" s="10">
        <f t="shared" si="245"/>
        <v>0.1950904824271653</v>
      </c>
      <c r="N1441" s="10">
        <f t="shared" si="253"/>
        <v>126.79937236723158</v>
      </c>
      <c r="O1441" s="13">
        <f t="shared" si="246"/>
        <v>0</v>
      </c>
      <c r="P1441" s="13">
        <f t="shared" si="247"/>
        <v>10.50036090085741</v>
      </c>
      <c r="Q1441" s="13">
        <f t="shared" si="248"/>
        <v>3.733787966704026</v>
      </c>
      <c r="R1441" s="13">
        <f t="shared" si="251"/>
        <v>14.234148867561437</v>
      </c>
      <c r="S1441" s="13">
        <f t="shared" si="252"/>
        <v>7.675227329151479</v>
      </c>
    </row>
    <row r="1442" spans="9:19" ht="12.75">
      <c r="I1442" s="2">
        <f t="shared" si="250"/>
        <v>20745</v>
      </c>
      <c r="J1442" s="13">
        <f t="shared" si="249"/>
        <v>-7.672175518064925</v>
      </c>
      <c r="K1442" s="10">
        <f>MAX(D$8,K1441+J1441*I$44/VLOOKUP(K1441,E$47:G$254,3,TRUE))</f>
        <v>175</v>
      </c>
      <c r="L1442" s="13">
        <f t="shared" si="244"/>
        <v>21.906324385626363</v>
      </c>
      <c r="M1442" s="10">
        <f t="shared" si="245"/>
        <v>-0.37938990008796836</v>
      </c>
      <c r="N1442" s="10">
        <f t="shared" si="253"/>
        <v>126.806086351622</v>
      </c>
      <c r="O1442" s="13">
        <f t="shared" si="246"/>
        <v>0</v>
      </c>
      <c r="P1442" s="13">
        <f t="shared" si="247"/>
        <v>10.50036090085741</v>
      </c>
      <c r="Q1442" s="13">
        <f t="shared" si="248"/>
        <v>3.733787966704026</v>
      </c>
      <c r="R1442" s="13">
        <f t="shared" si="251"/>
        <v>14.234148867561437</v>
      </c>
      <c r="S1442" s="13">
        <f t="shared" si="252"/>
        <v>7.672175518064925</v>
      </c>
    </row>
    <row r="1443" spans="9:19" ht="12.75">
      <c r="I1443" s="2">
        <f t="shared" si="250"/>
        <v>20760</v>
      </c>
      <c r="J1443" s="13">
        <f t="shared" si="249"/>
        <v>-7.678110335021703</v>
      </c>
      <c r="K1443" s="10">
        <f>MAX(D$8,K1442+J1442*I$44/VLOOKUP(K1442,E$47:G$254,3,TRUE))</f>
        <v>175</v>
      </c>
      <c r="L1443" s="13">
        <f t="shared" si="244"/>
        <v>21.91225920258314</v>
      </c>
      <c r="M1443" s="10">
        <f t="shared" si="245"/>
        <v>0.19797348829738937</v>
      </c>
      <c r="N1443" s="10">
        <f t="shared" si="253"/>
        <v>126.79302975431709</v>
      </c>
      <c r="O1443" s="13">
        <f t="shared" si="246"/>
        <v>0</v>
      </c>
      <c r="P1443" s="13">
        <f t="shared" si="247"/>
        <v>10.50036090085741</v>
      </c>
      <c r="Q1443" s="13">
        <f t="shared" si="248"/>
        <v>3.733787966704026</v>
      </c>
      <c r="R1443" s="13">
        <f t="shared" si="251"/>
        <v>14.234148867561437</v>
      </c>
      <c r="S1443" s="13">
        <f t="shared" si="252"/>
        <v>7.678110335021703</v>
      </c>
    </row>
    <row r="1444" spans="9:19" ht="12.75">
      <c r="I1444" s="2">
        <f t="shared" si="250"/>
        <v>20775</v>
      </c>
      <c r="J1444" s="13">
        <f t="shared" si="249"/>
        <v>-7.675013424916642</v>
      </c>
      <c r="K1444" s="10">
        <f>MAX(D$8,K1443+J1443*I$44/VLOOKUP(K1443,E$47:G$254,3,TRUE))</f>
        <v>175</v>
      </c>
      <c r="L1444" s="13">
        <f t="shared" si="244"/>
        <v>21.90916229247808</v>
      </c>
      <c r="M1444" s="10">
        <f t="shared" si="245"/>
        <v>0.1948765781923285</v>
      </c>
      <c r="N1444" s="10">
        <f t="shared" si="253"/>
        <v>126.79984295654822</v>
      </c>
      <c r="O1444" s="13">
        <f t="shared" si="246"/>
        <v>0</v>
      </c>
      <c r="P1444" s="13">
        <f t="shared" si="247"/>
        <v>10.50036090085741</v>
      </c>
      <c r="Q1444" s="13">
        <f t="shared" si="248"/>
        <v>3.733787966704026</v>
      </c>
      <c r="R1444" s="13">
        <f t="shared" si="251"/>
        <v>14.234148867561437</v>
      </c>
      <c r="S1444" s="13">
        <f t="shared" si="252"/>
        <v>7.675013424916642</v>
      </c>
    </row>
    <row r="1445" spans="9:19" ht="12.75">
      <c r="I1445" s="2">
        <f t="shared" si="250"/>
        <v>20790</v>
      </c>
      <c r="J1445" s="13">
        <f t="shared" si="249"/>
        <v>-7.671964959945736</v>
      </c>
      <c r="K1445" s="10">
        <f>MAX(D$8,K1444+J1444*I$44/VLOOKUP(K1444,E$47:G$254,3,TRUE))</f>
        <v>175</v>
      </c>
      <c r="L1445" s="13">
        <f t="shared" si="244"/>
        <v>21.906113827507173</v>
      </c>
      <c r="M1445" s="10">
        <f t="shared" si="245"/>
        <v>-0.3796004582071575</v>
      </c>
      <c r="N1445" s="10">
        <f t="shared" si="253"/>
        <v>126.80654957948421</v>
      </c>
      <c r="O1445" s="13">
        <f t="shared" si="246"/>
        <v>0</v>
      </c>
      <c r="P1445" s="13">
        <f t="shared" si="247"/>
        <v>10.50036090085741</v>
      </c>
      <c r="Q1445" s="13">
        <f t="shared" si="248"/>
        <v>3.733787966704026</v>
      </c>
      <c r="R1445" s="13">
        <f t="shared" si="251"/>
        <v>14.234148867561437</v>
      </c>
      <c r="S1445" s="13">
        <f t="shared" si="252"/>
        <v>7.671964959945736</v>
      </c>
    </row>
    <row r="1446" spans="9:19" ht="12.75">
      <c r="I1446" s="2">
        <f t="shared" si="250"/>
        <v>20805</v>
      </c>
      <c r="J1446" s="13">
        <f t="shared" si="249"/>
        <v>-7.677903070674695</v>
      </c>
      <c r="K1446" s="10">
        <f>MAX(D$8,K1445+J1445*I$44/VLOOKUP(K1445,E$47:G$254,3,TRUE))</f>
        <v>175</v>
      </c>
      <c r="L1446" s="13">
        <f t="shared" si="244"/>
        <v>21.912051938236132</v>
      </c>
      <c r="M1446" s="10">
        <f t="shared" si="245"/>
        <v>0.19776622395038146</v>
      </c>
      <c r="N1446" s="10">
        <f t="shared" si="253"/>
        <v>126.79348573588051</v>
      </c>
      <c r="O1446" s="13">
        <f t="shared" si="246"/>
        <v>0</v>
      </c>
      <c r="P1446" s="13">
        <f t="shared" si="247"/>
        <v>10.50036090085741</v>
      </c>
      <c r="Q1446" s="13">
        <f t="shared" si="248"/>
        <v>3.733787966704026</v>
      </c>
      <c r="R1446" s="13">
        <f t="shared" si="251"/>
        <v>14.234148867561437</v>
      </c>
      <c r="S1446" s="13">
        <f t="shared" si="252"/>
        <v>7.677903070674695</v>
      </c>
    </row>
    <row r="1447" spans="9:19" ht="12.75">
      <c r="I1447" s="2">
        <f t="shared" si="250"/>
        <v>20820</v>
      </c>
      <c r="J1447" s="13">
        <f t="shared" si="249"/>
        <v>-7.67480940281715</v>
      </c>
      <c r="K1447" s="10">
        <f>MAX(D$8,K1446+J1446*I$44/VLOOKUP(K1446,E$47:G$254,3,TRUE))</f>
        <v>175</v>
      </c>
      <c r="L1447" s="13">
        <f t="shared" si="244"/>
        <v>21.908958270378587</v>
      </c>
      <c r="M1447" s="10">
        <f t="shared" si="245"/>
        <v>-0.37675601533574365</v>
      </c>
      <c r="N1447" s="10">
        <f t="shared" si="253"/>
        <v>126.8002918051671</v>
      </c>
      <c r="O1447" s="13">
        <f t="shared" si="246"/>
        <v>0</v>
      </c>
      <c r="P1447" s="13">
        <f t="shared" si="247"/>
        <v>10.50036090085741</v>
      </c>
      <c r="Q1447" s="13">
        <f t="shared" si="248"/>
        <v>3.733787966704026</v>
      </c>
      <c r="R1447" s="13">
        <f t="shared" si="251"/>
        <v>14.234148867561437</v>
      </c>
      <c r="S1447" s="13">
        <f t="shared" si="252"/>
        <v>7.67480940281715</v>
      </c>
    </row>
    <row r="1448" spans="9:19" ht="12.75">
      <c r="I1448" s="2">
        <f t="shared" si="250"/>
        <v>20835</v>
      </c>
      <c r="J1448" s="13">
        <f t="shared" si="249"/>
        <v>-7.680703017770696</v>
      </c>
      <c r="K1448" s="10">
        <f>MAX(D$8,K1447+J1447*I$44/VLOOKUP(K1447,E$47:G$254,3,TRUE))</f>
        <v>175</v>
      </c>
      <c r="L1448" s="13">
        <f t="shared" si="244"/>
        <v>21.914851885332133</v>
      </c>
      <c r="M1448" s="10">
        <f t="shared" si="245"/>
        <v>0.20056617104638264</v>
      </c>
      <c r="N1448" s="10">
        <f t="shared" si="253"/>
        <v>126.7873258522693</v>
      </c>
      <c r="O1448" s="13">
        <f t="shared" si="246"/>
        <v>0</v>
      </c>
      <c r="P1448" s="13">
        <f t="shared" si="247"/>
        <v>10.50036090085741</v>
      </c>
      <c r="Q1448" s="13">
        <f t="shared" si="248"/>
        <v>3.733787966704026</v>
      </c>
      <c r="R1448" s="13">
        <f t="shared" si="251"/>
        <v>14.234148867561437</v>
      </c>
      <c r="S1448" s="13">
        <f t="shared" si="252"/>
        <v>7.680703017770696</v>
      </c>
    </row>
    <row r="1449" spans="9:19" ht="12.75">
      <c r="I1449" s="2">
        <f t="shared" si="250"/>
        <v>20850</v>
      </c>
      <c r="J1449" s="13">
        <f t="shared" si="249"/>
        <v>-7.677565550187595</v>
      </c>
      <c r="K1449" s="10">
        <f>MAX(D$8,K1448+J1448*I$44/VLOOKUP(K1448,E$47:G$254,3,TRUE))</f>
        <v>175</v>
      </c>
      <c r="L1449" s="13">
        <f t="shared" si="244"/>
        <v>21.91171441774903</v>
      </c>
      <c r="M1449" s="10">
        <f t="shared" si="245"/>
        <v>0.1974287034632809</v>
      </c>
      <c r="N1449" s="10">
        <f t="shared" si="253"/>
        <v>126.79422828095213</v>
      </c>
      <c r="O1449" s="13">
        <f t="shared" si="246"/>
        <v>0</v>
      </c>
      <c r="P1449" s="13">
        <f t="shared" si="247"/>
        <v>10.50036090085741</v>
      </c>
      <c r="Q1449" s="13">
        <f t="shared" si="248"/>
        <v>3.733787966704026</v>
      </c>
      <c r="R1449" s="13">
        <f t="shared" si="251"/>
        <v>14.234148867561437</v>
      </c>
      <c r="S1449" s="13">
        <f t="shared" si="252"/>
        <v>7.677565550187595</v>
      </c>
    </row>
    <row r="1450" spans="9:19" ht="12.75">
      <c r="I1450" s="2">
        <f t="shared" si="250"/>
        <v>20865</v>
      </c>
      <c r="J1450" s="13">
        <f t="shared" si="249"/>
        <v>-7.674477162181493</v>
      </c>
      <c r="K1450" s="10">
        <f>MAX(D$8,K1449+J1449*I$44/VLOOKUP(K1449,E$47:G$254,3,TRUE))</f>
        <v>175</v>
      </c>
      <c r="L1450" s="13">
        <f t="shared" si="244"/>
        <v>21.90862602974293</v>
      </c>
      <c r="M1450" s="10">
        <f t="shared" si="245"/>
        <v>-0.37708825597140105</v>
      </c>
      <c r="N1450" s="10">
        <f t="shared" si="253"/>
        <v>126.80102273456555</v>
      </c>
      <c r="O1450" s="13">
        <f t="shared" si="246"/>
        <v>0</v>
      </c>
      <c r="P1450" s="13">
        <f t="shared" si="247"/>
        <v>10.50036090085741</v>
      </c>
      <c r="Q1450" s="13">
        <f t="shared" si="248"/>
        <v>3.733787966704026</v>
      </c>
      <c r="R1450" s="13">
        <f t="shared" si="251"/>
        <v>14.234148867561437</v>
      </c>
      <c r="S1450" s="13">
        <f t="shared" si="252"/>
        <v>7.674477162181493</v>
      </c>
    </row>
    <row r="1451" spans="9:19" ht="12.75">
      <c r="I1451" s="2">
        <f t="shared" si="250"/>
        <v>20880</v>
      </c>
      <c r="J1451" s="13">
        <f t="shared" si="249"/>
        <v>-7.6803759743934705</v>
      </c>
      <c r="K1451" s="10">
        <f>MAX(D$8,K1450+J1450*I$44/VLOOKUP(K1450,E$47:G$254,3,TRUE))</f>
        <v>175</v>
      </c>
      <c r="L1451" s="13">
        <f t="shared" si="244"/>
        <v>21.914524841954908</v>
      </c>
      <c r="M1451" s="10">
        <f t="shared" si="245"/>
        <v>0.20023912766915686</v>
      </c>
      <c r="N1451" s="10">
        <f t="shared" si="253"/>
        <v>126.7880453476992</v>
      </c>
      <c r="O1451" s="13">
        <f t="shared" si="246"/>
        <v>0</v>
      </c>
      <c r="P1451" s="13">
        <f t="shared" si="247"/>
        <v>10.50036090085741</v>
      </c>
      <c r="Q1451" s="13">
        <f t="shared" si="248"/>
        <v>3.733787966704026</v>
      </c>
      <c r="R1451" s="13">
        <f t="shared" si="251"/>
        <v>14.234148867561437</v>
      </c>
      <c r="S1451" s="13">
        <f t="shared" si="252"/>
        <v>7.6803759743934705</v>
      </c>
    </row>
    <row r="1452" spans="9:19" ht="12.75">
      <c r="I1452" s="2">
        <f t="shared" si="250"/>
        <v>20895</v>
      </c>
      <c r="J1452" s="13">
        <f t="shared" si="249"/>
        <v>-7.677243622767808</v>
      </c>
      <c r="K1452" s="10">
        <f>MAX(D$8,K1451+J1451*I$44/VLOOKUP(K1451,E$47:G$254,3,TRUE))</f>
        <v>175</v>
      </c>
      <c r="L1452" s="13">
        <f t="shared" si="244"/>
        <v>21.911392490329245</v>
      </c>
      <c r="M1452" s="10">
        <f t="shared" si="245"/>
        <v>0.19710677604349414</v>
      </c>
      <c r="N1452" s="10">
        <f t="shared" si="253"/>
        <v>126.79493652127566</v>
      </c>
      <c r="O1452" s="13">
        <f t="shared" si="246"/>
        <v>0</v>
      </c>
      <c r="P1452" s="13">
        <f t="shared" si="247"/>
        <v>10.50036090085741</v>
      </c>
      <c r="Q1452" s="13">
        <f t="shared" si="248"/>
        <v>3.733787966704026</v>
      </c>
      <c r="R1452" s="13">
        <f t="shared" si="251"/>
        <v>14.234148867561437</v>
      </c>
      <c r="S1452" s="13">
        <f t="shared" si="252"/>
        <v>7.677243622767808</v>
      </c>
    </row>
    <row r="1453" spans="9:19" ht="12.75">
      <c r="I1453" s="2">
        <f t="shared" si="250"/>
        <v>20910</v>
      </c>
      <c r="J1453" s="13">
        <f t="shared" si="249"/>
        <v>-7.674160270689939</v>
      </c>
      <c r="K1453" s="10">
        <f>MAX(D$8,K1452+J1452*I$44/VLOOKUP(K1452,E$47:G$254,3,TRUE))</f>
        <v>175</v>
      </c>
      <c r="L1453" s="13">
        <f t="shared" si="244"/>
        <v>21.908309138251376</v>
      </c>
      <c r="M1453" s="10">
        <f t="shared" si="245"/>
        <v>-0.37740514746295517</v>
      </c>
      <c r="N1453" s="10">
        <f t="shared" si="253"/>
        <v>126.80171989584697</v>
      </c>
      <c r="O1453" s="13">
        <f t="shared" si="246"/>
        <v>0</v>
      </c>
      <c r="P1453" s="13">
        <f t="shared" si="247"/>
        <v>10.50036090085741</v>
      </c>
      <c r="Q1453" s="13">
        <f t="shared" si="248"/>
        <v>3.733787966704026</v>
      </c>
      <c r="R1453" s="13">
        <f t="shared" si="251"/>
        <v>14.234148867561437</v>
      </c>
      <c r="S1453" s="13">
        <f t="shared" si="252"/>
        <v>7.674160270689939</v>
      </c>
    </row>
    <row r="1454" spans="9:19" ht="12.75">
      <c r="I1454" s="2">
        <f t="shared" si="250"/>
        <v>20925</v>
      </c>
      <c r="J1454" s="13">
        <f t="shared" si="249"/>
        <v>-7.6800640400528515</v>
      </c>
      <c r="K1454" s="10">
        <f>MAX(D$8,K1453+J1453*I$44/VLOOKUP(K1453,E$47:G$254,3,TRUE))</f>
        <v>175</v>
      </c>
      <c r="L1454" s="13">
        <f t="shared" si="244"/>
        <v>21.91421290761429</v>
      </c>
      <c r="M1454" s="10">
        <f t="shared" si="245"/>
        <v>0.1999271933285378</v>
      </c>
      <c r="N1454" s="10">
        <f t="shared" si="253"/>
        <v>126.78873160324856</v>
      </c>
      <c r="O1454" s="13">
        <f t="shared" si="246"/>
        <v>0</v>
      </c>
      <c r="P1454" s="13">
        <f t="shared" si="247"/>
        <v>10.50036090085741</v>
      </c>
      <c r="Q1454" s="13">
        <f t="shared" si="248"/>
        <v>3.733787966704026</v>
      </c>
      <c r="R1454" s="13">
        <f t="shared" si="251"/>
        <v>14.234148867561437</v>
      </c>
      <c r="S1454" s="13">
        <f t="shared" si="252"/>
        <v>7.6800640400528515</v>
      </c>
    </row>
    <row r="1455" spans="9:19" ht="12.75">
      <c r="I1455" s="2">
        <f t="shared" si="250"/>
        <v>20940</v>
      </c>
      <c r="J1455" s="13">
        <f t="shared" si="249"/>
        <v>-7.676936568033135</v>
      </c>
      <c r="K1455" s="10">
        <f>MAX(D$8,K1454+J1454*I$44/VLOOKUP(K1454,E$47:G$254,3,TRUE))</f>
        <v>175</v>
      </c>
      <c r="L1455" s="13">
        <f aca="true" t="shared" si="254" ref="L1455:L1518">(K1455-N1455)/D$12</f>
        <v>21.911085435594572</v>
      </c>
      <c r="M1455" s="10">
        <f t="shared" si="245"/>
        <v>0.19679972130882106</v>
      </c>
      <c r="N1455" s="10">
        <f t="shared" si="253"/>
        <v>126.79561204169194</v>
      </c>
      <c r="O1455" s="13">
        <f t="shared" si="246"/>
        <v>0</v>
      </c>
      <c r="P1455" s="13">
        <f t="shared" si="247"/>
        <v>10.50036090085741</v>
      </c>
      <c r="Q1455" s="13">
        <f t="shared" si="248"/>
        <v>3.733787966704026</v>
      </c>
      <c r="R1455" s="13">
        <f t="shared" si="251"/>
        <v>14.234148867561437</v>
      </c>
      <c r="S1455" s="13">
        <f t="shared" si="252"/>
        <v>7.676936568033135</v>
      </c>
    </row>
    <row r="1456" spans="9:19" ht="12.75">
      <c r="I1456" s="2">
        <f t="shared" si="250"/>
        <v>20955</v>
      </c>
      <c r="J1456" s="13">
        <f t="shared" si="249"/>
        <v>-7.673858019229275</v>
      </c>
      <c r="K1456" s="10">
        <f>MAX(D$8,K1455+J1455*I$44/VLOOKUP(K1455,E$47:G$254,3,TRUE))</f>
        <v>175</v>
      </c>
      <c r="L1456" s="13">
        <f t="shared" si="254"/>
        <v>21.908006886790712</v>
      </c>
      <c r="M1456" s="10">
        <f t="shared" si="245"/>
        <v>-0.3777073989236186</v>
      </c>
      <c r="N1456" s="10">
        <f t="shared" si="253"/>
        <v>126.80238484906043</v>
      </c>
      <c r="O1456" s="13">
        <f t="shared" si="246"/>
        <v>0</v>
      </c>
      <c r="P1456" s="13">
        <f t="shared" si="247"/>
        <v>10.50036090085741</v>
      </c>
      <c r="Q1456" s="13">
        <f t="shared" si="248"/>
        <v>3.733787966704026</v>
      </c>
      <c r="R1456" s="13">
        <f t="shared" si="251"/>
        <v>14.234148867561437</v>
      </c>
      <c r="S1456" s="13">
        <f t="shared" si="252"/>
        <v>7.673858019229275</v>
      </c>
    </row>
    <row r="1457" spans="9:19" ht="12.75">
      <c r="I1457" s="2">
        <f t="shared" si="250"/>
        <v>20970</v>
      </c>
      <c r="J1457" s="13">
        <f t="shared" si="249"/>
        <v>-7.679766516728318</v>
      </c>
      <c r="K1457" s="10">
        <f>MAX(D$8,K1456+J1456*I$44/VLOOKUP(K1456,E$47:G$254,3,TRUE))</f>
        <v>175</v>
      </c>
      <c r="L1457" s="13">
        <f t="shared" si="254"/>
        <v>21.913915384289755</v>
      </c>
      <c r="M1457" s="10">
        <f aca="true" t="shared" si="255" ref="M1457:M1520">L1457-VLOOKUP(N1457,A$47:C$254,2,TRUE)</f>
        <v>0.1996296700040041</v>
      </c>
      <c r="N1457" s="10">
        <f t="shared" si="253"/>
        <v>126.78938615456254</v>
      </c>
      <c r="O1457" s="13">
        <f aca="true" t="shared" si="256" ref="O1457:O1520">(K1457-K1456)/(I1457-I1456)*60</f>
        <v>0</v>
      </c>
      <c r="P1457" s="13">
        <f t="shared" si="247"/>
        <v>10.50036090085741</v>
      </c>
      <c r="Q1457" s="13">
        <f t="shared" si="248"/>
        <v>3.733787966704026</v>
      </c>
      <c r="R1457" s="13">
        <f t="shared" si="251"/>
        <v>14.234148867561437</v>
      </c>
      <c r="S1457" s="13">
        <f t="shared" si="252"/>
        <v>7.679766516728318</v>
      </c>
    </row>
    <row r="1458" spans="9:19" ht="12.75">
      <c r="I1458" s="2">
        <f t="shared" si="250"/>
        <v>20985</v>
      </c>
      <c r="J1458" s="13">
        <f t="shared" si="249"/>
        <v>-7.676643698882241</v>
      </c>
      <c r="K1458" s="10">
        <f>MAX(D$8,K1457+J1457*I$44/VLOOKUP(K1457,E$47:G$254,3,TRUE))</f>
        <v>175</v>
      </c>
      <c r="L1458" s="13">
        <f t="shared" si="254"/>
        <v>21.91079256644368</v>
      </c>
      <c r="M1458" s="10">
        <f t="shared" si="255"/>
        <v>0.19650685215792763</v>
      </c>
      <c r="N1458" s="10">
        <f t="shared" si="253"/>
        <v>126.7962563538239</v>
      </c>
      <c r="O1458" s="13">
        <f t="shared" si="256"/>
        <v>0</v>
      </c>
      <c r="P1458" s="13">
        <f t="shared" si="247"/>
        <v>10.50036090085741</v>
      </c>
      <c r="Q1458" s="13">
        <f t="shared" si="248"/>
        <v>3.733787966704026</v>
      </c>
      <c r="R1458" s="13">
        <f t="shared" si="251"/>
        <v>14.234148867561437</v>
      </c>
      <c r="S1458" s="13">
        <f t="shared" si="252"/>
        <v>7.676643698882241</v>
      </c>
    </row>
    <row r="1459" spans="9:19" ht="12.75">
      <c r="I1459" s="2">
        <f t="shared" si="250"/>
        <v>21000</v>
      </c>
      <c r="J1459" s="13">
        <f t="shared" si="249"/>
        <v>-7.67356973144652</v>
      </c>
      <c r="K1459" s="10">
        <f>MAX(D$8,K1458+J1458*I$44/VLOOKUP(K1458,E$47:G$254,3,TRUE))</f>
        <v>175</v>
      </c>
      <c r="L1459" s="13">
        <f t="shared" si="254"/>
        <v>21.907718599007957</v>
      </c>
      <c r="M1459" s="10">
        <f t="shared" si="255"/>
        <v>-0.37799568670637385</v>
      </c>
      <c r="N1459" s="10">
        <f t="shared" si="253"/>
        <v>126.80301908218249</v>
      </c>
      <c r="O1459" s="13">
        <f t="shared" si="256"/>
        <v>0</v>
      </c>
      <c r="P1459" s="13">
        <f t="shared" si="247"/>
        <v>10.50036090085741</v>
      </c>
      <c r="Q1459" s="13">
        <f t="shared" si="248"/>
        <v>3.733787966704026</v>
      </c>
      <c r="R1459" s="13">
        <f t="shared" si="251"/>
        <v>14.234148867561437</v>
      </c>
      <c r="S1459" s="13">
        <f t="shared" si="252"/>
        <v>7.67356973144652</v>
      </c>
    </row>
    <row r="1460" spans="9:19" ht="12.75">
      <c r="I1460" s="2">
        <f t="shared" si="250"/>
        <v>21015</v>
      </c>
      <c r="J1460" s="13">
        <f t="shared" si="249"/>
        <v>-7.6794827386471205</v>
      </c>
      <c r="K1460" s="10">
        <f>MAX(D$8,K1459+J1459*I$44/VLOOKUP(K1459,E$47:G$254,3,TRUE))</f>
        <v>175</v>
      </c>
      <c r="L1460" s="13">
        <f t="shared" si="254"/>
        <v>21.913631606208558</v>
      </c>
      <c r="M1460" s="10">
        <f t="shared" si="255"/>
        <v>0.19934589192280683</v>
      </c>
      <c r="N1460" s="10">
        <f t="shared" si="253"/>
        <v>126.79001046634117</v>
      </c>
      <c r="O1460" s="13">
        <f t="shared" si="256"/>
        <v>0</v>
      </c>
      <c r="P1460" s="13">
        <f aca="true" t="shared" si="257" ref="P1460:P1523">$D$16*($D$19*$D$21*$D$17+$D$20*$D$22*$D$18)*($D$7^4-$K1460^4)</f>
        <v>10.50036090085741</v>
      </c>
      <c r="Q1460" s="13">
        <f aca="true" t="shared" si="258" ref="Q1460:Q1523">($D$7-$K1460)*(1/$D$13+1/$D$14)</f>
        <v>3.733787966704026</v>
      </c>
      <c r="R1460" s="13">
        <f t="shared" si="251"/>
        <v>14.234148867561437</v>
      </c>
      <c r="S1460" s="13">
        <f t="shared" si="252"/>
        <v>7.6794827386471205</v>
      </c>
    </row>
    <row r="1461" spans="9:19" ht="12.75">
      <c r="I1461" s="2">
        <f t="shared" si="250"/>
        <v>21030</v>
      </c>
      <c r="J1461" s="13">
        <f t="shared" si="249"/>
        <v>-7.676364359957091</v>
      </c>
      <c r="K1461" s="10">
        <f>MAX(D$8,K1460+J1460*I$44/VLOOKUP(K1460,E$47:G$254,3,TRUE))</f>
        <v>175</v>
      </c>
      <c r="L1461" s="13">
        <f t="shared" si="254"/>
        <v>21.91051322751853</v>
      </c>
      <c r="M1461" s="10">
        <f t="shared" si="255"/>
        <v>0.19622751323277754</v>
      </c>
      <c r="N1461" s="10">
        <f t="shared" si="253"/>
        <v>126.79687089945924</v>
      </c>
      <c r="O1461" s="13">
        <f t="shared" si="256"/>
        <v>0</v>
      </c>
      <c r="P1461" s="13">
        <f t="shared" si="257"/>
        <v>10.50036090085741</v>
      </c>
      <c r="Q1461" s="13">
        <f t="shared" si="258"/>
        <v>3.733787966704026</v>
      </c>
      <c r="R1461" s="13">
        <f t="shared" si="251"/>
        <v>14.234148867561437</v>
      </c>
      <c r="S1461" s="13">
        <f t="shared" si="252"/>
        <v>7.676364359957091</v>
      </c>
    </row>
    <row r="1462" spans="9:19" ht="12.75">
      <c r="I1462" s="2">
        <f t="shared" si="250"/>
        <v>21045</v>
      </c>
      <c r="J1462" s="13">
        <f t="shared" si="249"/>
        <v>-7.673294762235457</v>
      </c>
      <c r="K1462" s="10">
        <f>MAX(D$8,K1461+J1461*I$44/VLOOKUP(K1461,E$47:G$254,3,TRUE))</f>
        <v>175</v>
      </c>
      <c r="L1462" s="13">
        <f t="shared" si="254"/>
        <v>21.907443629796894</v>
      </c>
      <c r="M1462" s="10">
        <f t="shared" si="255"/>
        <v>-0.37827065591743647</v>
      </c>
      <c r="N1462" s="10">
        <f t="shared" si="253"/>
        <v>126.80362401444683</v>
      </c>
      <c r="O1462" s="13">
        <f t="shared" si="256"/>
        <v>0</v>
      </c>
      <c r="P1462" s="13">
        <f t="shared" si="257"/>
        <v>10.50036090085741</v>
      </c>
      <c r="Q1462" s="13">
        <f t="shared" si="258"/>
        <v>3.733787966704026</v>
      </c>
      <c r="R1462" s="13">
        <f t="shared" si="251"/>
        <v>14.234148867561437</v>
      </c>
      <c r="S1462" s="13">
        <f t="shared" si="252"/>
        <v>7.673294762235457</v>
      </c>
    </row>
    <row r="1463" spans="9:19" ht="12.75">
      <c r="I1463" s="2">
        <f t="shared" si="250"/>
        <v>21060</v>
      </c>
      <c r="J1463" s="13">
        <f t="shared" si="249"/>
        <v>-7.679212070794467</v>
      </c>
      <c r="K1463" s="10">
        <f>MAX(D$8,K1462+J1462*I$44/VLOOKUP(K1462,E$47:G$254,3,TRUE))</f>
        <v>175</v>
      </c>
      <c r="L1463" s="13">
        <f t="shared" si="254"/>
        <v>21.913360938355904</v>
      </c>
      <c r="M1463" s="10">
        <f t="shared" si="255"/>
        <v>0.1990752240701532</v>
      </c>
      <c r="N1463" s="10">
        <f t="shared" si="253"/>
        <v>126.79060593561701</v>
      </c>
      <c r="O1463" s="13">
        <f t="shared" si="256"/>
        <v>0</v>
      </c>
      <c r="P1463" s="13">
        <f t="shared" si="257"/>
        <v>10.50036090085741</v>
      </c>
      <c r="Q1463" s="13">
        <f t="shared" si="258"/>
        <v>3.733787966704026</v>
      </c>
      <c r="R1463" s="13">
        <f t="shared" si="251"/>
        <v>14.234148867561437</v>
      </c>
      <c r="S1463" s="13">
        <f t="shared" si="252"/>
        <v>7.679212070794467</v>
      </c>
    </row>
    <row r="1464" spans="9:19" ht="12.75">
      <c r="I1464" s="2">
        <f t="shared" si="250"/>
        <v>21075</v>
      </c>
      <c r="J1464" s="13">
        <f t="shared" si="249"/>
        <v>-7.67609792617646</v>
      </c>
      <c r="K1464" s="10">
        <f>MAX(D$8,K1463+J1463*I$44/VLOOKUP(K1463,E$47:G$254,3,TRUE))</f>
        <v>175</v>
      </c>
      <c r="L1464" s="13">
        <f t="shared" si="254"/>
        <v>21.910246793737898</v>
      </c>
      <c r="M1464" s="10">
        <f t="shared" si="255"/>
        <v>0.1959610794521467</v>
      </c>
      <c r="N1464" s="10">
        <f t="shared" si="253"/>
        <v>126.79745705377663</v>
      </c>
      <c r="O1464" s="13">
        <f t="shared" si="256"/>
        <v>0</v>
      </c>
      <c r="P1464" s="13">
        <f t="shared" si="257"/>
        <v>10.50036090085741</v>
      </c>
      <c r="Q1464" s="13">
        <f t="shared" si="258"/>
        <v>3.733787966704026</v>
      </c>
      <c r="R1464" s="13">
        <f t="shared" si="251"/>
        <v>14.234148867561437</v>
      </c>
      <c r="S1464" s="13">
        <f t="shared" si="252"/>
        <v>7.67609792617646</v>
      </c>
    </row>
    <row r="1465" spans="9:19" ht="12.75">
      <c r="I1465" s="2">
        <f t="shared" si="250"/>
        <v>21090</v>
      </c>
      <c r="J1465" s="13">
        <f t="shared" si="249"/>
        <v>-7.673032496293025</v>
      </c>
      <c r="K1465" s="10">
        <f>MAX(D$8,K1464+J1464*I$44/VLOOKUP(K1464,E$47:G$254,3,TRUE))</f>
        <v>175</v>
      </c>
      <c r="L1465" s="13">
        <f t="shared" si="254"/>
        <v>21.907181363854463</v>
      </c>
      <c r="M1465" s="10">
        <f t="shared" si="255"/>
        <v>-0.3785329218598683</v>
      </c>
      <c r="N1465" s="10">
        <f t="shared" si="253"/>
        <v>126.80420099952018</v>
      </c>
      <c r="O1465" s="13">
        <f t="shared" si="256"/>
        <v>0</v>
      </c>
      <c r="P1465" s="13">
        <f t="shared" si="257"/>
        <v>10.50036090085741</v>
      </c>
      <c r="Q1465" s="13">
        <f t="shared" si="258"/>
        <v>3.733787966704026</v>
      </c>
      <c r="R1465" s="13">
        <f t="shared" si="251"/>
        <v>14.234148867561437</v>
      </c>
      <c r="S1465" s="13">
        <f t="shared" si="252"/>
        <v>7.673032496293025</v>
      </c>
    </row>
    <row r="1466" spans="9:19" ht="12.75">
      <c r="I1466" s="2">
        <f t="shared" si="250"/>
        <v>21105</v>
      </c>
      <c r="J1466" s="13">
        <f t="shared" si="249"/>
        <v>-7.6789539074925095</v>
      </c>
      <c r="K1466" s="10">
        <f>MAX(D$8,K1465+J1465*I$44/VLOOKUP(K1465,E$47:G$254,3,TRUE))</f>
        <v>175</v>
      </c>
      <c r="L1466" s="13">
        <f t="shared" si="254"/>
        <v>21.913102775053947</v>
      </c>
      <c r="M1466" s="10">
        <f t="shared" si="255"/>
        <v>0.19881706076819583</v>
      </c>
      <c r="N1466" s="10">
        <f t="shared" si="253"/>
        <v>126.79117389488131</v>
      </c>
      <c r="O1466" s="13">
        <f t="shared" si="256"/>
        <v>0</v>
      </c>
      <c r="P1466" s="13">
        <f t="shared" si="257"/>
        <v>10.50036090085741</v>
      </c>
      <c r="Q1466" s="13">
        <f t="shared" si="258"/>
        <v>3.733787966704026</v>
      </c>
      <c r="R1466" s="13">
        <f t="shared" si="251"/>
        <v>14.234148867561437</v>
      </c>
      <c r="S1466" s="13">
        <f t="shared" si="252"/>
        <v>7.6789539074925095</v>
      </c>
    </row>
    <row r="1467" spans="9:19" ht="12.75">
      <c r="I1467" s="2">
        <f t="shared" si="250"/>
        <v>21120</v>
      </c>
      <c r="J1467" s="13">
        <f aca="true" t="shared" si="259" ref="J1467:J1530">(D$7-K1467)*(1/D$13+1/D$14)+D$16*(D$19*D$21*D$17+D$20*D$22*D$18)*(D$7^4-K1467^4)-(K1467-N1467)/D$12</f>
        <v>-7.675843801337152</v>
      </c>
      <c r="K1467" s="10">
        <f>MAX(D$8,K1466+J1466*I$44/VLOOKUP(K1466,E$47:G$254,3,TRUE))</f>
        <v>175</v>
      </c>
      <c r="L1467" s="13">
        <f t="shared" si="254"/>
        <v>21.90999266889859</v>
      </c>
      <c r="M1467" s="10">
        <f t="shared" si="255"/>
        <v>0.19570695461283805</v>
      </c>
      <c r="N1467" s="10">
        <f t="shared" si="253"/>
        <v>126.7980161284231</v>
      </c>
      <c r="O1467" s="13">
        <f t="shared" si="256"/>
        <v>0</v>
      </c>
      <c r="P1467" s="13">
        <f t="shared" si="257"/>
        <v>10.50036090085741</v>
      </c>
      <c r="Q1467" s="13">
        <f t="shared" si="258"/>
        <v>3.733787966704026</v>
      </c>
      <c r="R1467" s="13">
        <f t="shared" si="251"/>
        <v>14.234148867561437</v>
      </c>
      <c r="S1467" s="13">
        <f t="shared" si="252"/>
        <v>7.675843801337152</v>
      </c>
    </row>
    <row r="1468" spans="9:19" ht="12.75">
      <c r="I1468" s="2">
        <f aca="true" t="shared" si="260" ref="I1468:I1531">I1467+I$44</f>
        <v>21135</v>
      </c>
      <c r="J1468" s="13">
        <f t="shared" si="259"/>
        <v>-7.67278234674248</v>
      </c>
      <c r="K1468" s="10">
        <f>MAX(D$8,K1467+J1467*I$44/VLOOKUP(K1467,E$47:G$254,3,TRUE))</f>
        <v>175</v>
      </c>
      <c r="L1468" s="13">
        <f t="shared" si="254"/>
        <v>21.906931214303917</v>
      </c>
      <c r="M1468" s="10">
        <f t="shared" si="255"/>
        <v>-0.3787830714104139</v>
      </c>
      <c r="N1468" s="10">
        <f t="shared" si="253"/>
        <v>126.80475132853138</v>
      </c>
      <c r="O1468" s="13">
        <f t="shared" si="256"/>
        <v>0</v>
      </c>
      <c r="P1468" s="13">
        <f t="shared" si="257"/>
        <v>10.50036090085741</v>
      </c>
      <c r="Q1468" s="13">
        <f t="shared" si="258"/>
        <v>3.733787966704026</v>
      </c>
      <c r="R1468" s="13">
        <f aca="true" t="shared" si="261" ref="R1468:R1531">(D$7-K1468)*(1/D$13+1/D$14)+D$16*(D$19*D$21*D$17+D$20*D$22*D$18)*(D$7^4-K1468^4)</f>
        <v>14.234148867561437</v>
      </c>
      <c r="S1468" s="13">
        <f aca="true" t="shared" si="262" ref="S1468:S1531">IF(K1468=D$8,-J1468,0)</f>
        <v>7.67278234674248</v>
      </c>
    </row>
    <row r="1469" spans="9:19" ht="12.75">
      <c r="I1469" s="2">
        <f t="shared" si="260"/>
        <v>21150</v>
      </c>
      <c r="J1469" s="13">
        <f t="shared" si="259"/>
        <v>-7.678707671045068</v>
      </c>
      <c r="K1469" s="10">
        <f>MAX(D$8,K1468+J1468*I$44/VLOOKUP(K1468,E$47:G$254,3,TRUE))</f>
        <v>175</v>
      </c>
      <c r="L1469" s="13">
        <f t="shared" si="254"/>
        <v>21.912856538606505</v>
      </c>
      <c r="M1469" s="10">
        <f t="shared" si="255"/>
        <v>0.198570824320754</v>
      </c>
      <c r="N1469" s="10">
        <f t="shared" si="253"/>
        <v>126.79171561506568</v>
      </c>
      <c r="O1469" s="13">
        <f t="shared" si="256"/>
        <v>0</v>
      </c>
      <c r="P1469" s="13">
        <f t="shared" si="257"/>
        <v>10.50036090085741</v>
      </c>
      <c r="Q1469" s="13">
        <f t="shared" si="258"/>
        <v>3.733787966704026</v>
      </c>
      <c r="R1469" s="13">
        <f t="shared" si="261"/>
        <v>14.234148867561437</v>
      </c>
      <c r="S1469" s="13">
        <f t="shared" si="262"/>
        <v>7.678707671045068</v>
      </c>
    </row>
    <row r="1470" spans="9:19" ht="12.75">
      <c r="I1470" s="2">
        <f t="shared" si="260"/>
        <v>21165</v>
      </c>
      <c r="J1470" s="13">
        <f t="shared" si="259"/>
        <v>-7.6756014167799265</v>
      </c>
      <c r="K1470" s="10">
        <f>MAX(D$8,K1469+J1469*I$44/VLOOKUP(K1469,E$47:G$254,3,TRUE))</f>
        <v>175</v>
      </c>
      <c r="L1470" s="13">
        <f t="shared" si="254"/>
        <v>21.909750284341364</v>
      </c>
      <c r="M1470" s="10">
        <f t="shared" si="255"/>
        <v>0.1954645700556128</v>
      </c>
      <c r="N1470" s="10">
        <f t="shared" si="253"/>
        <v>126.798549374449</v>
      </c>
      <c r="O1470" s="13">
        <f t="shared" si="256"/>
        <v>0</v>
      </c>
      <c r="P1470" s="13">
        <f t="shared" si="257"/>
        <v>10.50036090085741</v>
      </c>
      <c r="Q1470" s="13">
        <f t="shared" si="258"/>
        <v>3.733787966704026</v>
      </c>
      <c r="R1470" s="13">
        <f t="shared" si="261"/>
        <v>14.234148867561437</v>
      </c>
      <c r="S1470" s="13">
        <f t="shared" si="262"/>
        <v>7.6756014167799265</v>
      </c>
    </row>
    <row r="1471" spans="9:19" ht="12.75">
      <c r="I1471" s="2">
        <f t="shared" si="260"/>
        <v>21180</v>
      </c>
      <c r="J1471" s="13">
        <f t="shared" si="259"/>
        <v>-7.672543753820143</v>
      </c>
      <c r="K1471" s="10">
        <f>MAX(D$8,K1470+J1470*I$44/VLOOKUP(K1470,E$47:G$254,3,TRUE))</f>
        <v>175</v>
      </c>
      <c r="L1471" s="13">
        <f t="shared" si="254"/>
        <v>21.90669262138158</v>
      </c>
      <c r="M1471" s="10">
        <f t="shared" si="255"/>
        <v>-0.3790216643327504</v>
      </c>
      <c r="N1471" s="10">
        <f t="shared" si="253"/>
        <v>126.80527623296052</v>
      </c>
      <c r="O1471" s="13">
        <f t="shared" si="256"/>
        <v>0</v>
      </c>
      <c r="P1471" s="13">
        <f t="shared" si="257"/>
        <v>10.50036090085741</v>
      </c>
      <c r="Q1471" s="13">
        <f t="shared" si="258"/>
        <v>3.733787966704026</v>
      </c>
      <c r="R1471" s="13">
        <f t="shared" si="261"/>
        <v>14.234148867561437</v>
      </c>
      <c r="S1471" s="13">
        <f t="shared" si="262"/>
        <v>7.672543753820143</v>
      </c>
    </row>
    <row r="1472" spans="9:19" ht="12.75">
      <c r="I1472" s="2">
        <f t="shared" si="260"/>
        <v>21195</v>
      </c>
      <c r="J1472" s="13">
        <f t="shared" si="259"/>
        <v>-7.678472810444866</v>
      </c>
      <c r="K1472" s="10">
        <f>MAX(D$8,K1471+J1471*I$44/VLOOKUP(K1471,E$47:G$254,3,TRUE))</f>
        <v>175</v>
      </c>
      <c r="L1472" s="13">
        <f t="shared" si="254"/>
        <v>21.912621678006303</v>
      </c>
      <c r="M1472" s="10">
        <f t="shared" si="255"/>
        <v>0.1983359637205524</v>
      </c>
      <c r="N1472" s="10">
        <f t="shared" si="253"/>
        <v>126.79223230838613</v>
      </c>
      <c r="O1472" s="13">
        <f t="shared" si="256"/>
        <v>0</v>
      </c>
      <c r="P1472" s="13">
        <f t="shared" si="257"/>
        <v>10.50036090085741</v>
      </c>
      <c r="Q1472" s="13">
        <f t="shared" si="258"/>
        <v>3.733787966704026</v>
      </c>
      <c r="R1472" s="13">
        <f t="shared" si="261"/>
        <v>14.234148867561437</v>
      </c>
      <c r="S1472" s="13">
        <f t="shared" si="262"/>
        <v>7.678472810444866</v>
      </c>
    </row>
    <row r="1473" spans="9:19" ht="12.75">
      <c r="I1473" s="2">
        <f t="shared" si="260"/>
        <v>21210</v>
      </c>
      <c r="J1473" s="13">
        <f t="shared" si="259"/>
        <v>-7.675370230116933</v>
      </c>
      <c r="K1473" s="10">
        <f>MAX(D$8,K1472+J1472*I$44/VLOOKUP(K1472,E$47:G$254,3,TRUE))</f>
        <v>175</v>
      </c>
      <c r="L1473" s="13">
        <f t="shared" si="254"/>
        <v>21.90951909767837</v>
      </c>
      <c r="M1473" s="10">
        <f t="shared" si="255"/>
        <v>0.19523338339261898</v>
      </c>
      <c r="N1473" s="10">
        <f t="shared" si="253"/>
        <v>126.79905798510758</v>
      </c>
      <c r="O1473" s="13">
        <f t="shared" si="256"/>
        <v>0</v>
      </c>
      <c r="P1473" s="13">
        <f t="shared" si="257"/>
        <v>10.50036090085741</v>
      </c>
      <c r="Q1473" s="13">
        <f t="shared" si="258"/>
        <v>3.733787966704026</v>
      </c>
      <c r="R1473" s="13">
        <f t="shared" si="261"/>
        <v>14.234148867561437</v>
      </c>
      <c r="S1473" s="13">
        <f t="shared" si="262"/>
        <v>7.675370230116933</v>
      </c>
    </row>
    <row r="1474" spans="9:19" ht="12.75">
      <c r="I1474" s="2">
        <f t="shared" si="260"/>
        <v>21225</v>
      </c>
      <c r="J1474" s="13">
        <f t="shared" si="259"/>
        <v>-7.672316183622762</v>
      </c>
      <c r="K1474" s="10">
        <f>MAX(D$8,K1473+J1473*I$44/VLOOKUP(K1473,E$47:G$254,3,TRUE))</f>
        <v>175</v>
      </c>
      <c r="L1474" s="13">
        <f t="shared" si="254"/>
        <v>21.9064650511842</v>
      </c>
      <c r="M1474" s="10">
        <f t="shared" si="255"/>
        <v>-0.37924923453013193</v>
      </c>
      <c r="N1474" s="10">
        <f t="shared" si="253"/>
        <v>126.80577688739476</v>
      </c>
      <c r="O1474" s="13">
        <f t="shared" si="256"/>
        <v>0</v>
      </c>
      <c r="P1474" s="13">
        <f t="shared" si="257"/>
        <v>10.50036090085741</v>
      </c>
      <c r="Q1474" s="13">
        <f t="shared" si="258"/>
        <v>3.733787966704026</v>
      </c>
      <c r="R1474" s="13">
        <f t="shared" si="261"/>
        <v>14.234148867561437</v>
      </c>
      <c r="S1474" s="13">
        <f t="shared" si="262"/>
        <v>7.672316183622762</v>
      </c>
    </row>
    <row r="1475" spans="9:19" ht="12.75">
      <c r="I1475" s="2">
        <f t="shared" si="260"/>
        <v>21240</v>
      </c>
      <c r="J1475" s="13">
        <f t="shared" si="259"/>
        <v>-7.678248800140526</v>
      </c>
      <c r="K1475" s="10">
        <f>MAX(D$8,K1474+J1474*I$44/VLOOKUP(K1474,E$47:G$254,3,TRUE))</f>
        <v>175</v>
      </c>
      <c r="L1475" s="13">
        <f t="shared" si="254"/>
        <v>21.912397667701963</v>
      </c>
      <c r="M1475" s="10">
        <f t="shared" si="255"/>
        <v>0.19811195341621257</v>
      </c>
      <c r="N1475" s="10">
        <f t="shared" si="253"/>
        <v>126.79272513105568</v>
      </c>
      <c r="O1475" s="13">
        <f t="shared" si="256"/>
        <v>0</v>
      </c>
      <c r="P1475" s="13">
        <f t="shared" si="257"/>
        <v>10.50036090085741</v>
      </c>
      <c r="Q1475" s="13">
        <f t="shared" si="258"/>
        <v>3.733787966704026</v>
      </c>
      <c r="R1475" s="13">
        <f t="shared" si="261"/>
        <v>14.234148867561437</v>
      </c>
      <c r="S1475" s="13">
        <f t="shared" si="262"/>
        <v>7.678248800140526</v>
      </c>
    </row>
    <row r="1476" spans="9:19" ht="12.75">
      <c r="I1476" s="2">
        <f t="shared" si="260"/>
        <v>21255</v>
      </c>
      <c r="J1476" s="13">
        <f t="shared" si="259"/>
        <v>-7.675149724018038</v>
      </c>
      <c r="K1476" s="10">
        <f>MAX(D$8,K1475+J1475*I$44/VLOOKUP(K1475,E$47:G$254,3,TRUE))</f>
        <v>175</v>
      </c>
      <c r="L1476" s="13">
        <f t="shared" si="254"/>
        <v>21.909298591579475</v>
      </c>
      <c r="M1476" s="10">
        <f t="shared" si="255"/>
        <v>0.19501287729372407</v>
      </c>
      <c r="N1476" s="10">
        <f t="shared" si="253"/>
        <v>126.79954309852515</v>
      </c>
      <c r="O1476" s="13">
        <f t="shared" si="256"/>
        <v>0</v>
      </c>
      <c r="P1476" s="13">
        <f t="shared" si="257"/>
        <v>10.50036090085741</v>
      </c>
      <c r="Q1476" s="13">
        <f t="shared" si="258"/>
        <v>3.733787966704026</v>
      </c>
      <c r="R1476" s="13">
        <f t="shared" si="261"/>
        <v>14.234148867561437</v>
      </c>
      <c r="S1476" s="13">
        <f t="shared" si="262"/>
        <v>7.675149724018038</v>
      </c>
    </row>
    <row r="1477" spans="9:19" ht="12.75">
      <c r="I1477" s="2">
        <f t="shared" si="260"/>
        <v>21270</v>
      </c>
      <c r="J1477" s="13">
        <f t="shared" si="259"/>
        <v>-7.672099126912833</v>
      </c>
      <c r="K1477" s="10">
        <f>MAX(D$8,K1476+J1476*I$44/VLOOKUP(K1476,E$47:G$254,3,TRUE))</f>
        <v>175</v>
      </c>
      <c r="L1477" s="13">
        <f t="shared" si="254"/>
        <v>21.90624799447427</v>
      </c>
      <c r="M1477" s="10">
        <f t="shared" si="255"/>
        <v>-0.37946629124006037</v>
      </c>
      <c r="N1477" s="10">
        <f t="shared" si="253"/>
        <v>126.8062544121566</v>
      </c>
      <c r="O1477" s="13">
        <f t="shared" si="256"/>
        <v>0</v>
      </c>
      <c r="P1477" s="13">
        <f t="shared" si="257"/>
        <v>10.50036090085741</v>
      </c>
      <c r="Q1477" s="13">
        <f t="shared" si="258"/>
        <v>3.733787966704026</v>
      </c>
      <c r="R1477" s="13">
        <f t="shared" si="261"/>
        <v>14.234148867561437</v>
      </c>
      <c r="S1477" s="13">
        <f t="shared" si="262"/>
        <v>7.672099126912833</v>
      </c>
    </row>
    <row r="1478" spans="9:19" ht="12.75">
      <c r="I1478" s="2">
        <f t="shared" si="260"/>
        <v>21285</v>
      </c>
      <c r="J1478" s="13">
        <f t="shared" si="259"/>
        <v>-7.678035138860583</v>
      </c>
      <c r="K1478" s="10">
        <f>MAX(D$8,K1477+J1477*I$44/VLOOKUP(K1477,E$47:G$254,3,TRUE))</f>
        <v>175</v>
      </c>
      <c r="L1478" s="13">
        <f t="shared" si="254"/>
        <v>21.91218400642202</v>
      </c>
      <c r="M1478" s="10">
        <f t="shared" si="255"/>
        <v>0.1978982921362693</v>
      </c>
      <c r="N1478" s="10">
        <f t="shared" si="253"/>
        <v>126.79319518587155</v>
      </c>
      <c r="O1478" s="13">
        <f t="shared" si="256"/>
        <v>0</v>
      </c>
      <c r="P1478" s="13">
        <f t="shared" si="257"/>
        <v>10.50036090085741</v>
      </c>
      <c r="Q1478" s="13">
        <f t="shared" si="258"/>
        <v>3.733787966704026</v>
      </c>
      <c r="R1478" s="13">
        <f t="shared" si="261"/>
        <v>14.234148867561437</v>
      </c>
      <c r="S1478" s="13">
        <f t="shared" si="262"/>
        <v>7.678035138860583</v>
      </c>
    </row>
    <row r="1479" spans="9:19" ht="12.75">
      <c r="I1479" s="2">
        <f t="shared" si="260"/>
        <v>21300</v>
      </c>
      <c r="J1479" s="13">
        <f t="shared" si="259"/>
        <v>-7.674939405053184</v>
      </c>
      <c r="K1479" s="10">
        <f>MAX(D$8,K1478+J1478*I$44/VLOOKUP(K1478,E$47:G$254,3,TRUE))</f>
        <v>175</v>
      </c>
      <c r="L1479" s="13">
        <f t="shared" si="254"/>
        <v>21.90908827261462</v>
      </c>
      <c r="M1479" s="10">
        <f t="shared" si="255"/>
        <v>-0.37662601309970967</v>
      </c>
      <c r="N1479" s="10">
        <f t="shared" si="253"/>
        <v>126.80000580024783</v>
      </c>
      <c r="O1479" s="13">
        <f t="shared" si="256"/>
        <v>0</v>
      </c>
      <c r="P1479" s="13">
        <f t="shared" si="257"/>
        <v>10.50036090085741</v>
      </c>
      <c r="Q1479" s="13">
        <f t="shared" si="258"/>
        <v>3.733787966704026</v>
      </c>
      <c r="R1479" s="13">
        <f t="shared" si="261"/>
        <v>14.234148867561437</v>
      </c>
      <c r="S1479" s="13">
        <f t="shared" si="262"/>
        <v>7.674939405053184</v>
      </c>
    </row>
    <row r="1480" spans="9:19" ht="12.75">
      <c r="I1480" s="2">
        <f t="shared" si="260"/>
        <v>21315</v>
      </c>
      <c r="J1480" s="13">
        <f t="shared" si="259"/>
        <v>-7.6808309863746445</v>
      </c>
      <c r="K1480" s="10">
        <f>MAX(D$8,K1479+J1479*I$44/VLOOKUP(K1479,E$47:G$254,3,TRUE))</f>
        <v>175</v>
      </c>
      <c r="L1480" s="13">
        <f t="shared" si="254"/>
        <v>21.91497985393608</v>
      </c>
      <c r="M1480" s="10">
        <f t="shared" si="255"/>
        <v>0.20069413965033078</v>
      </c>
      <c r="N1480" s="10">
        <f t="shared" si="253"/>
        <v>126.78704432134062</v>
      </c>
      <c r="O1480" s="13">
        <f t="shared" si="256"/>
        <v>0</v>
      </c>
      <c r="P1480" s="13">
        <f t="shared" si="257"/>
        <v>10.50036090085741</v>
      </c>
      <c r="Q1480" s="13">
        <f t="shared" si="258"/>
        <v>3.733787966704026</v>
      </c>
      <c r="R1480" s="13">
        <f t="shared" si="261"/>
        <v>14.234148867561437</v>
      </c>
      <c r="S1480" s="13">
        <f t="shared" si="262"/>
        <v>7.6808309863746445</v>
      </c>
    </row>
    <row r="1481" spans="9:19" ht="12.75">
      <c r="I1481" s="2">
        <f t="shared" si="260"/>
        <v>21330</v>
      </c>
      <c r="J1481" s="13">
        <f t="shared" si="259"/>
        <v>-7.677691516971674</v>
      </c>
      <c r="K1481" s="10">
        <f>MAX(D$8,K1480+J1480*I$44/VLOOKUP(K1480,E$47:G$254,3,TRUE))</f>
        <v>175</v>
      </c>
      <c r="L1481" s="13">
        <f t="shared" si="254"/>
        <v>21.91184038453311</v>
      </c>
      <c r="M1481" s="10">
        <f t="shared" si="255"/>
        <v>0.19755467024736006</v>
      </c>
      <c r="N1481" s="10">
        <f t="shared" si="253"/>
        <v>126.79395115402716</v>
      </c>
      <c r="O1481" s="13">
        <f t="shared" si="256"/>
        <v>0</v>
      </c>
      <c r="P1481" s="13">
        <f t="shared" si="257"/>
        <v>10.50036090085741</v>
      </c>
      <c r="Q1481" s="13">
        <f t="shared" si="258"/>
        <v>3.733787966704026</v>
      </c>
      <c r="R1481" s="13">
        <f t="shared" si="261"/>
        <v>14.234148867561437</v>
      </c>
      <c r="S1481" s="13">
        <f t="shared" si="262"/>
        <v>7.677691516971674</v>
      </c>
    </row>
    <row r="1482" spans="9:19" ht="12.75">
      <c r="I1482" s="2">
        <f t="shared" si="260"/>
        <v>21345</v>
      </c>
      <c r="J1482" s="13">
        <f t="shared" si="259"/>
        <v>-7.674601158460273</v>
      </c>
      <c r="K1482" s="10">
        <f>MAX(D$8,K1481+J1481*I$44/VLOOKUP(K1481,E$47:G$254,3,TRUE))</f>
        <v>175</v>
      </c>
      <c r="L1482" s="13">
        <f t="shared" si="254"/>
        <v>21.90875002602171</v>
      </c>
      <c r="M1482" s="10">
        <f t="shared" si="255"/>
        <v>-0.3769642596926204</v>
      </c>
      <c r="N1482" s="10">
        <f t="shared" si="253"/>
        <v>126.80074994275223</v>
      </c>
      <c r="O1482" s="13">
        <f t="shared" si="256"/>
        <v>0</v>
      </c>
      <c r="P1482" s="13">
        <f t="shared" si="257"/>
        <v>10.50036090085741</v>
      </c>
      <c r="Q1482" s="13">
        <f t="shared" si="258"/>
        <v>3.733787966704026</v>
      </c>
      <c r="R1482" s="13">
        <f t="shared" si="261"/>
        <v>14.234148867561437</v>
      </c>
      <c r="S1482" s="13">
        <f t="shared" si="262"/>
        <v>7.674601158460273</v>
      </c>
    </row>
    <row r="1483" spans="9:19" ht="12.75">
      <c r="I1483" s="2">
        <f t="shared" si="260"/>
        <v>21360</v>
      </c>
      <c r="J1483" s="13">
        <f t="shared" si="259"/>
        <v>-7.680498030991682</v>
      </c>
      <c r="K1483" s="10">
        <f>MAX(D$8,K1482+J1482*I$44/VLOOKUP(K1482,E$47:G$254,3,TRUE))</f>
        <v>175</v>
      </c>
      <c r="L1483" s="13">
        <f t="shared" si="254"/>
        <v>21.91464689855312</v>
      </c>
      <c r="M1483" s="10">
        <f t="shared" si="255"/>
        <v>0.2003611842673685</v>
      </c>
      <c r="N1483" s="10">
        <f t="shared" si="253"/>
        <v>126.78777682318314</v>
      </c>
      <c r="O1483" s="13">
        <f t="shared" si="256"/>
        <v>0</v>
      </c>
      <c r="P1483" s="13">
        <f t="shared" si="257"/>
        <v>10.50036090085741</v>
      </c>
      <c r="Q1483" s="13">
        <f t="shared" si="258"/>
        <v>3.733787966704026</v>
      </c>
      <c r="R1483" s="13">
        <f t="shared" si="261"/>
        <v>14.234148867561437</v>
      </c>
      <c r="S1483" s="13">
        <f t="shared" si="262"/>
        <v>7.680498030991682</v>
      </c>
    </row>
    <row r="1484" spans="9:19" ht="12.75">
      <c r="I1484" s="2">
        <f t="shared" si="260"/>
        <v>21375</v>
      </c>
      <c r="J1484" s="13">
        <f t="shared" si="259"/>
        <v>-7.677363770027977</v>
      </c>
      <c r="K1484" s="10">
        <f>MAX(D$8,K1483+J1483*I$44/VLOOKUP(K1483,E$47:G$254,3,TRUE))</f>
        <v>175</v>
      </c>
      <c r="L1484" s="13">
        <f t="shared" si="254"/>
        <v>21.911512637589414</v>
      </c>
      <c r="M1484" s="10">
        <f t="shared" si="255"/>
        <v>0.19722692330366343</v>
      </c>
      <c r="N1484" s="10">
        <f t="shared" si="253"/>
        <v>126.79467219730329</v>
      </c>
      <c r="O1484" s="13">
        <f t="shared" si="256"/>
        <v>0</v>
      </c>
      <c r="P1484" s="13">
        <f t="shared" si="257"/>
        <v>10.50036090085741</v>
      </c>
      <c r="Q1484" s="13">
        <f t="shared" si="258"/>
        <v>3.733787966704026</v>
      </c>
      <c r="R1484" s="13">
        <f t="shared" si="261"/>
        <v>14.234148867561437</v>
      </c>
      <c r="S1484" s="13">
        <f t="shared" si="262"/>
        <v>7.677363770027977</v>
      </c>
    </row>
    <row r="1485" spans="9:19" ht="12.75">
      <c r="I1485" s="2">
        <f t="shared" si="260"/>
        <v>21390</v>
      </c>
      <c r="J1485" s="13">
        <f t="shared" si="259"/>
        <v>-7.674278538479946</v>
      </c>
      <c r="K1485" s="10">
        <f>MAX(D$8,K1484+J1484*I$44/VLOOKUP(K1484,E$47:G$254,3,TRUE))</f>
        <v>175</v>
      </c>
      <c r="L1485" s="13">
        <f t="shared" si="254"/>
        <v>21.908427406041383</v>
      </c>
      <c r="M1485" s="10">
        <f t="shared" si="255"/>
        <v>-0.3772868796729476</v>
      </c>
      <c r="N1485" s="10">
        <f t="shared" si="253"/>
        <v>126.80145970670895</v>
      </c>
      <c r="O1485" s="13">
        <f t="shared" si="256"/>
        <v>0</v>
      </c>
      <c r="P1485" s="13">
        <f t="shared" si="257"/>
        <v>10.50036090085741</v>
      </c>
      <c r="Q1485" s="13">
        <f t="shared" si="258"/>
        <v>3.733787966704026</v>
      </c>
      <c r="R1485" s="13">
        <f t="shared" si="261"/>
        <v>14.234148867561437</v>
      </c>
      <c r="S1485" s="13">
        <f t="shared" si="262"/>
        <v>7.674278538479946</v>
      </c>
    </row>
    <row r="1486" spans="9:19" ht="12.75">
      <c r="I1486" s="2">
        <f t="shared" si="260"/>
        <v>21405</v>
      </c>
      <c r="J1486" s="13">
        <f t="shared" si="259"/>
        <v>-7.6801804577733535</v>
      </c>
      <c r="K1486" s="10">
        <f>MAX(D$8,K1485+J1485*I$44/VLOOKUP(K1485,E$47:G$254,3,TRUE))</f>
        <v>175</v>
      </c>
      <c r="L1486" s="13">
        <f t="shared" si="254"/>
        <v>21.91432932533479</v>
      </c>
      <c r="M1486" s="10">
        <f t="shared" si="255"/>
        <v>0.20004361104903978</v>
      </c>
      <c r="N1486" s="10">
        <f t="shared" si="253"/>
        <v>126.78847548426346</v>
      </c>
      <c r="O1486" s="13">
        <f t="shared" si="256"/>
        <v>0</v>
      </c>
      <c r="P1486" s="13">
        <f t="shared" si="257"/>
        <v>10.50036090085741</v>
      </c>
      <c r="Q1486" s="13">
        <f t="shared" si="258"/>
        <v>3.733787966704026</v>
      </c>
      <c r="R1486" s="13">
        <f t="shared" si="261"/>
        <v>14.234148867561437</v>
      </c>
      <c r="S1486" s="13">
        <f t="shared" si="262"/>
        <v>7.6801804577733535</v>
      </c>
    </row>
    <row r="1487" spans="9:19" ht="12.75">
      <c r="I1487" s="2">
        <f t="shared" si="260"/>
        <v>21420</v>
      </c>
      <c r="J1487" s="13">
        <f t="shared" si="259"/>
        <v>-7.677051164624867</v>
      </c>
      <c r="K1487" s="10">
        <f>MAX(D$8,K1486+J1486*I$44/VLOOKUP(K1486,E$47:G$254,3,TRUE))</f>
        <v>175</v>
      </c>
      <c r="L1487" s="13">
        <f t="shared" si="254"/>
        <v>21.911200032186304</v>
      </c>
      <c r="M1487" s="10">
        <f t="shared" si="255"/>
        <v>0.19691431790055347</v>
      </c>
      <c r="N1487" s="10">
        <f t="shared" si="253"/>
        <v>126.79535992919013</v>
      </c>
      <c r="O1487" s="13">
        <f t="shared" si="256"/>
        <v>0</v>
      </c>
      <c r="P1487" s="13">
        <f t="shared" si="257"/>
        <v>10.50036090085741</v>
      </c>
      <c r="Q1487" s="13">
        <f t="shared" si="258"/>
        <v>3.733787966704026</v>
      </c>
      <c r="R1487" s="13">
        <f t="shared" si="261"/>
        <v>14.234148867561437</v>
      </c>
      <c r="S1487" s="13">
        <f t="shared" si="262"/>
        <v>7.677051164624867</v>
      </c>
    </row>
    <row r="1488" spans="9:19" ht="12.75">
      <c r="I1488" s="2">
        <f t="shared" si="260"/>
        <v>21435</v>
      </c>
      <c r="J1488" s="13">
        <f t="shared" si="259"/>
        <v>-7.673970823180252</v>
      </c>
      <c r="K1488" s="10">
        <f>MAX(D$8,K1487+J1487*I$44/VLOOKUP(K1487,E$47:G$254,3,TRUE))</f>
        <v>175</v>
      </c>
      <c r="L1488" s="13">
        <f t="shared" si="254"/>
        <v>21.90811969074169</v>
      </c>
      <c r="M1488" s="10">
        <f t="shared" si="255"/>
        <v>-0.37759459497264203</v>
      </c>
      <c r="N1488" s="10">
        <f t="shared" si="253"/>
        <v>126.80213668036828</v>
      </c>
      <c r="O1488" s="13">
        <f t="shared" si="256"/>
        <v>0</v>
      </c>
      <c r="P1488" s="13">
        <f t="shared" si="257"/>
        <v>10.50036090085741</v>
      </c>
      <c r="Q1488" s="13">
        <f t="shared" si="258"/>
        <v>3.733787966704026</v>
      </c>
      <c r="R1488" s="13">
        <f t="shared" si="261"/>
        <v>14.234148867561437</v>
      </c>
      <c r="S1488" s="13">
        <f t="shared" si="262"/>
        <v>7.673970823180252</v>
      </c>
    </row>
    <row r="1489" spans="9:19" ht="12.75">
      <c r="I1489" s="2">
        <f t="shared" si="260"/>
        <v>21450</v>
      </c>
      <c r="J1489" s="13">
        <f t="shared" si="259"/>
        <v>-7.679877556080925</v>
      </c>
      <c r="K1489" s="10">
        <f>MAX(D$8,K1488+J1488*I$44/VLOOKUP(K1488,E$47:G$254,3,TRUE))</f>
        <v>175</v>
      </c>
      <c r="L1489" s="13">
        <f t="shared" si="254"/>
        <v>21.914026423642362</v>
      </c>
      <c r="M1489" s="10">
        <f t="shared" si="255"/>
        <v>0.19974070935661103</v>
      </c>
      <c r="N1489" s="10">
        <f t="shared" si="253"/>
        <v>126.7891418679868</v>
      </c>
      <c r="O1489" s="13">
        <f t="shared" si="256"/>
        <v>0</v>
      </c>
      <c r="P1489" s="13">
        <f t="shared" si="257"/>
        <v>10.50036090085741</v>
      </c>
      <c r="Q1489" s="13">
        <f t="shared" si="258"/>
        <v>3.733787966704026</v>
      </c>
      <c r="R1489" s="13">
        <f t="shared" si="261"/>
        <v>14.234148867561437</v>
      </c>
      <c r="S1489" s="13">
        <f t="shared" si="262"/>
        <v>7.679877556080925</v>
      </c>
    </row>
    <row r="1490" spans="9:19" ht="12.75">
      <c r="I1490" s="2">
        <f t="shared" si="260"/>
        <v>21465</v>
      </c>
      <c r="J1490" s="13">
        <f t="shared" si="259"/>
        <v>-7.676753001240183</v>
      </c>
      <c r="K1490" s="10">
        <f>MAX(D$8,K1489+J1489*I$44/VLOOKUP(K1489,E$47:G$254,3,TRUE))</f>
        <v>175</v>
      </c>
      <c r="L1490" s="13">
        <f t="shared" si="254"/>
        <v>21.91090186880162</v>
      </c>
      <c r="M1490" s="10">
        <f t="shared" si="255"/>
        <v>0.1966161545158691</v>
      </c>
      <c r="N1490" s="10">
        <f aca="true" t="shared" si="263" ref="N1490:N1543">N1489+M1489*I$44/VLOOKUP(N1489,A$47:C$254,3,TRUE)</f>
        <v>126.79601588863643</v>
      </c>
      <c r="O1490" s="13">
        <f t="shared" si="256"/>
        <v>0</v>
      </c>
      <c r="P1490" s="13">
        <f t="shared" si="257"/>
        <v>10.50036090085741</v>
      </c>
      <c r="Q1490" s="13">
        <f t="shared" si="258"/>
        <v>3.733787966704026</v>
      </c>
      <c r="R1490" s="13">
        <f t="shared" si="261"/>
        <v>14.234148867561437</v>
      </c>
      <c r="S1490" s="13">
        <f t="shared" si="262"/>
        <v>7.676753001240183</v>
      </c>
    </row>
    <row r="1491" spans="9:19" ht="12.75">
      <c r="I1491" s="2">
        <f t="shared" si="260"/>
        <v>21480</v>
      </c>
      <c r="J1491" s="13">
        <f t="shared" si="259"/>
        <v>-7.673677323981703</v>
      </c>
      <c r="K1491" s="10">
        <f>MAX(D$8,K1490+J1490*I$44/VLOOKUP(K1490,E$47:G$254,3,TRUE))</f>
        <v>175</v>
      </c>
      <c r="L1491" s="13">
        <f t="shared" si="254"/>
        <v>21.90782619154314</v>
      </c>
      <c r="M1491" s="10">
        <f t="shared" si="255"/>
        <v>-0.3778880941711904</v>
      </c>
      <c r="N1491" s="10">
        <f t="shared" si="263"/>
        <v>126.80278237860509</v>
      </c>
      <c r="O1491" s="13">
        <f t="shared" si="256"/>
        <v>0</v>
      </c>
      <c r="P1491" s="13">
        <f t="shared" si="257"/>
        <v>10.50036090085741</v>
      </c>
      <c r="Q1491" s="13">
        <f t="shared" si="258"/>
        <v>3.733787966704026</v>
      </c>
      <c r="R1491" s="13">
        <f t="shared" si="261"/>
        <v>14.234148867561437</v>
      </c>
      <c r="S1491" s="13">
        <f t="shared" si="262"/>
        <v>7.673677323981703</v>
      </c>
    </row>
    <row r="1492" spans="9:19" ht="12.75">
      <c r="I1492" s="2">
        <f t="shared" si="260"/>
        <v>21495</v>
      </c>
      <c r="J1492" s="13">
        <f t="shared" si="259"/>
        <v>-7.679588648106389</v>
      </c>
      <c r="K1492" s="10">
        <f>MAX(D$8,K1491+J1491*I$44/VLOOKUP(K1491,E$47:G$254,3,TRUE))</f>
        <v>175</v>
      </c>
      <c r="L1492" s="13">
        <f t="shared" si="254"/>
        <v>21.913737515667826</v>
      </c>
      <c r="M1492" s="10">
        <f t="shared" si="255"/>
        <v>0.1994518013820752</v>
      </c>
      <c r="N1492" s="13">
        <f t="shared" si="263"/>
        <v>126.78977746553078</v>
      </c>
      <c r="O1492" s="13">
        <f t="shared" si="256"/>
        <v>0</v>
      </c>
      <c r="P1492" s="13">
        <f t="shared" si="257"/>
        <v>10.50036090085741</v>
      </c>
      <c r="Q1492" s="13">
        <f t="shared" si="258"/>
        <v>3.733787966704026</v>
      </c>
      <c r="R1492" s="13">
        <f t="shared" si="261"/>
        <v>14.234148867561437</v>
      </c>
      <c r="S1492" s="13">
        <f t="shared" si="262"/>
        <v>7.679588648106389</v>
      </c>
    </row>
    <row r="1493" spans="9:19" ht="12.75">
      <c r="I1493" s="2">
        <f t="shared" si="260"/>
        <v>21510</v>
      </c>
      <c r="J1493" s="13">
        <f t="shared" si="259"/>
        <v>-7.676468612668895</v>
      </c>
      <c r="K1493" s="10">
        <f>MAX(D$8,K1492+J1492*I$44/VLOOKUP(K1492,E$47:G$254,3,TRUE))</f>
        <v>175</v>
      </c>
      <c r="L1493" s="13">
        <f t="shared" si="254"/>
        <v>21.910617480230332</v>
      </c>
      <c r="M1493" s="10">
        <f t="shared" si="255"/>
        <v>0.19633176594458135</v>
      </c>
      <c r="N1493" s="13">
        <f t="shared" si="263"/>
        <v>126.79664154349327</v>
      </c>
      <c r="O1493" s="13">
        <f t="shared" si="256"/>
        <v>0</v>
      </c>
      <c r="P1493" s="13">
        <f t="shared" si="257"/>
        <v>10.50036090085741</v>
      </c>
      <c r="Q1493" s="13">
        <f t="shared" si="258"/>
        <v>3.733787966704026</v>
      </c>
      <c r="R1493" s="13">
        <f t="shared" si="261"/>
        <v>14.234148867561437</v>
      </c>
      <c r="S1493" s="13">
        <f t="shared" si="262"/>
        <v>7.676468612668895</v>
      </c>
    </row>
    <row r="1494" spans="9:19" ht="12.75">
      <c r="I1494" s="2">
        <f t="shared" si="260"/>
        <v>21525</v>
      </c>
      <c r="J1494" s="13">
        <f t="shared" si="259"/>
        <v>-7.673397384116392</v>
      </c>
      <c r="K1494" s="10">
        <f>MAX(D$8,K1493+J1493*I$44/VLOOKUP(K1493,E$47:G$254,3,TRUE))</f>
        <v>175</v>
      </c>
      <c r="L1494" s="13">
        <f t="shared" si="254"/>
        <v>21.90754625167783</v>
      </c>
      <c r="M1494" s="10">
        <f t="shared" si="255"/>
        <v>-0.3781680340365021</v>
      </c>
      <c r="N1494" s="13">
        <f t="shared" si="263"/>
        <v>126.80339824630877</v>
      </c>
      <c r="O1494" s="13">
        <f t="shared" si="256"/>
        <v>0</v>
      </c>
      <c r="P1494" s="13">
        <f t="shared" si="257"/>
        <v>10.50036090085741</v>
      </c>
      <c r="Q1494" s="13">
        <f t="shared" si="258"/>
        <v>3.733787966704026</v>
      </c>
      <c r="R1494" s="13">
        <f t="shared" si="261"/>
        <v>14.234148867561437</v>
      </c>
      <c r="S1494" s="13">
        <f t="shared" si="262"/>
        <v>7.673397384116392</v>
      </c>
    </row>
    <row r="1495" spans="9:19" ht="12.75">
      <c r="I1495" s="2">
        <f t="shared" si="260"/>
        <v>21540</v>
      </c>
      <c r="J1495" s="13">
        <f t="shared" si="259"/>
        <v>-7.679313087355698</v>
      </c>
      <c r="K1495" s="10">
        <f>MAX(D$8,K1494+J1494*I$44/VLOOKUP(K1494,E$47:G$254,3,TRUE))</f>
        <v>175</v>
      </c>
      <c r="L1495" s="13">
        <f t="shared" si="254"/>
        <v>21.913461954917135</v>
      </c>
      <c r="M1495" s="10">
        <f t="shared" si="255"/>
        <v>0.19917624063138462</v>
      </c>
      <c r="N1495" s="13">
        <f t="shared" si="263"/>
        <v>126.7903836991823</v>
      </c>
      <c r="O1495" s="13">
        <f t="shared" si="256"/>
        <v>0</v>
      </c>
      <c r="P1495" s="13">
        <f t="shared" si="257"/>
        <v>10.50036090085741</v>
      </c>
      <c r="Q1495" s="13">
        <f t="shared" si="258"/>
        <v>3.733787966704026</v>
      </c>
      <c r="R1495" s="13">
        <f t="shared" si="261"/>
        <v>14.234148867561437</v>
      </c>
      <c r="S1495" s="13">
        <f t="shared" si="262"/>
        <v>7.679313087355698</v>
      </c>
    </row>
    <row r="1496" spans="9:19" ht="12.75">
      <c r="I1496" s="2">
        <f t="shared" si="260"/>
        <v>21555</v>
      </c>
      <c r="J1496" s="13">
        <f t="shared" si="259"/>
        <v>-7.676197362530093</v>
      </c>
      <c r="K1496" s="10">
        <f>MAX(D$8,K1495+J1495*I$44/VLOOKUP(K1495,E$47:G$254,3,TRUE))</f>
        <v>175</v>
      </c>
      <c r="L1496" s="13">
        <f t="shared" si="254"/>
        <v>21.91034623009153</v>
      </c>
      <c r="M1496" s="10">
        <f t="shared" si="255"/>
        <v>0.19606051580577954</v>
      </c>
      <c r="N1496" s="13">
        <f t="shared" si="263"/>
        <v>126.79723829379863</v>
      </c>
      <c r="O1496" s="13">
        <f t="shared" si="256"/>
        <v>0</v>
      </c>
      <c r="P1496" s="13">
        <f t="shared" si="257"/>
        <v>10.50036090085741</v>
      </c>
      <c r="Q1496" s="13">
        <f t="shared" si="258"/>
        <v>3.733787966704026</v>
      </c>
      <c r="R1496" s="13">
        <f t="shared" si="261"/>
        <v>14.234148867561437</v>
      </c>
      <c r="S1496" s="13">
        <f t="shared" si="262"/>
        <v>7.676197362530093</v>
      </c>
    </row>
    <row r="1497" spans="9:19" ht="12.75">
      <c r="I1497" s="2">
        <f t="shared" si="260"/>
        <v>21570</v>
      </c>
      <c r="J1497" s="13">
        <f t="shared" si="259"/>
        <v>-7.673130377158344</v>
      </c>
      <c r="K1497" s="10">
        <f>MAX(D$8,K1496+J1496*I$44/VLOOKUP(K1496,E$47:G$254,3,TRUE))</f>
        <v>175</v>
      </c>
      <c r="L1497" s="13">
        <f t="shared" si="254"/>
        <v>21.90727924471978</v>
      </c>
      <c r="M1497" s="10">
        <f t="shared" si="255"/>
        <v>-0.3784350409945496</v>
      </c>
      <c r="N1497" s="13">
        <f t="shared" si="263"/>
        <v>126.80398566161648</v>
      </c>
      <c r="O1497" s="13">
        <f t="shared" si="256"/>
        <v>0</v>
      </c>
      <c r="P1497" s="13">
        <f t="shared" si="257"/>
        <v>10.50036090085741</v>
      </c>
      <c r="Q1497" s="13">
        <f t="shared" si="258"/>
        <v>3.733787966704026</v>
      </c>
      <c r="R1497" s="13">
        <f t="shared" si="261"/>
        <v>14.234148867561437</v>
      </c>
      <c r="S1497" s="13">
        <f t="shared" si="262"/>
        <v>7.673130377158344</v>
      </c>
    </row>
    <row r="1498" spans="9:19" ht="12.75">
      <c r="I1498" s="2">
        <f t="shared" si="260"/>
        <v>21585</v>
      </c>
      <c r="J1498" s="13">
        <f t="shared" si="259"/>
        <v>-7.679050257202103</v>
      </c>
      <c r="K1498" s="10">
        <f>MAX(D$8,K1497+J1497*I$44/VLOOKUP(K1497,E$47:G$254,3,TRUE))</f>
        <v>175</v>
      </c>
      <c r="L1498" s="13">
        <f t="shared" si="254"/>
        <v>21.91319912476354</v>
      </c>
      <c r="M1498" s="10">
        <f t="shared" si="255"/>
        <v>0.19891341047778965</v>
      </c>
      <c r="N1498" s="13">
        <f t="shared" si="263"/>
        <v>126.79096192552021</v>
      </c>
      <c r="O1498" s="13">
        <f t="shared" si="256"/>
        <v>0</v>
      </c>
      <c r="P1498" s="13">
        <f t="shared" si="257"/>
        <v>10.50036090085741</v>
      </c>
      <c r="Q1498" s="13">
        <f t="shared" si="258"/>
        <v>3.733787966704026</v>
      </c>
      <c r="R1498" s="13">
        <f t="shared" si="261"/>
        <v>14.234148867561437</v>
      </c>
      <c r="S1498" s="13">
        <f t="shared" si="262"/>
        <v>7.679050257202103</v>
      </c>
    </row>
    <row r="1499" spans="9:19" ht="12.75">
      <c r="I1499" s="2">
        <f t="shared" si="260"/>
        <v>21600</v>
      </c>
      <c r="J1499" s="13">
        <f t="shared" si="259"/>
        <v>-7.675938643842969</v>
      </c>
      <c r="K1499" s="10">
        <f>MAX(D$8,K1498+J1498*I$44/VLOOKUP(K1498,E$47:G$254,3,TRUE))</f>
        <v>175</v>
      </c>
      <c r="L1499" s="13">
        <f t="shared" si="254"/>
        <v>21.910087511404406</v>
      </c>
      <c r="M1499" s="10">
        <f t="shared" si="255"/>
        <v>0.19580179711865497</v>
      </c>
      <c r="N1499" s="13">
        <f t="shared" si="263"/>
        <v>126.7978074749103</v>
      </c>
      <c r="O1499" s="13">
        <f t="shared" si="256"/>
        <v>0</v>
      </c>
      <c r="P1499" s="13">
        <f t="shared" si="257"/>
        <v>10.50036090085741</v>
      </c>
      <c r="Q1499" s="13">
        <f t="shared" si="258"/>
        <v>3.733787966704026</v>
      </c>
      <c r="R1499" s="13">
        <f t="shared" si="261"/>
        <v>14.234148867561437</v>
      </c>
      <c r="S1499" s="13">
        <f t="shared" si="262"/>
        <v>7.675938643842969</v>
      </c>
    </row>
    <row r="1500" spans="9:19" ht="12.75">
      <c r="I1500" s="2">
        <f t="shared" si="260"/>
        <v>21615</v>
      </c>
      <c r="J1500" s="13">
        <f t="shared" si="259"/>
        <v>-7.672875705621799</v>
      </c>
      <c r="K1500" s="10">
        <f>MAX(D$8,K1499+J1499*I$44/VLOOKUP(K1499,E$47:G$254,3,TRUE))</f>
        <v>175</v>
      </c>
      <c r="L1500" s="13">
        <f t="shared" si="254"/>
        <v>21.907024573183236</v>
      </c>
      <c r="M1500" s="10">
        <f t="shared" si="255"/>
        <v>-0.37868971253109507</v>
      </c>
      <c r="N1500" s="13">
        <f t="shared" si="263"/>
        <v>126.80454593899688</v>
      </c>
      <c r="O1500" s="13">
        <f t="shared" si="256"/>
        <v>0</v>
      </c>
      <c r="P1500" s="13">
        <f t="shared" si="257"/>
        <v>10.50036090085741</v>
      </c>
      <c r="Q1500" s="13">
        <f t="shared" si="258"/>
        <v>3.733787966704026</v>
      </c>
      <c r="R1500" s="13">
        <f t="shared" si="261"/>
        <v>14.234148867561437</v>
      </c>
      <c r="S1500" s="13">
        <f t="shared" si="262"/>
        <v>7.672875705621799</v>
      </c>
    </row>
    <row r="1501" spans="9:19" ht="12.75">
      <c r="I1501" s="2">
        <f t="shared" si="260"/>
        <v>21630</v>
      </c>
      <c r="J1501" s="13">
        <f t="shared" si="259"/>
        <v>-7.678799569506332</v>
      </c>
      <c r="K1501" s="10">
        <f>MAX(D$8,K1500+J1500*I$44/VLOOKUP(K1500,E$47:G$254,3,TRUE))</f>
        <v>175</v>
      </c>
      <c r="L1501" s="13">
        <f t="shared" si="254"/>
        <v>21.91294843706777</v>
      </c>
      <c r="M1501" s="10">
        <f t="shared" si="255"/>
        <v>0.1986627227820179</v>
      </c>
      <c r="N1501" s="13">
        <f t="shared" si="263"/>
        <v>126.7915134384509</v>
      </c>
      <c r="O1501" s="13">
        <f t="shared" si="256"/>
        <v>0</v>
      </c>
      <c r="P1501" s="13">
        <f t="shared" si="257"/>
        <v>10.50036090085741</v>
      </c>
      <c r="Q1501" s="13">
        <f t="shared" si="258"/>
        <v>3.733787966704026</v>
      </c>
      <c r="R1501" s="13">
        <f t="shared" si="261"/>
        <v>14.234148867561437</v>
      </c>
      <c r="S1501" s="13">
        <f t="shared" si="262"/>
        <v>7.678799569506332</v>
      </c>
    </row>
    <row r="1502" spans="9:19" ht="12.75">
      <c r="I1502" s="2">
        <f t="shared" si="260"/>
        <v>21645</v>
      </c>
      <c r="J1502" s="13">
        <f t="shared" si="259"/>
        <v>-7.67569187766853</v>
      </c>
      <c r="K1502" s="10">
        <f>MAX(D$8,K1501+J1501*I$44/VLOOKUP(K1501,E$47:G$254,3,TRUE))</f>
        <v>175</v>
      </c>
      <c r="L1502" s="13">
        <f t="shared" si="254"/>
        <v>21.909840745229967</v>
      </c>
      <c r="M1502" s="10">
        <f t="shared" si="255"/>
        <v>0.19555503094421667</v>
      </c>
      <c r="N1502" s="13">
        <f t="shared" si="263"/>
        <v>126.79835036049407</v>
      </c>
      <c r="O1502" s="13">
        <f t="shared" si="256"/>
        <v>0</v>
      </c>
      <c r="P1502" s="13">
        <f t="shared" si="257"/>
        <v>10.50036090085741</v>
      </c>
      <c r="Q1502" s="13">
        <f t="shared" si="258"/>
        <v>3.733787966704026</v>
      </c>
      <c r="R1502" s="13">
        <f t="shared" si="261"/>
        <v>14.234148867561437</v>
      </c>
      <c r="S1502" s="13">
        <f t="shared" si="262"/>
        <v>7.67569187766853</v>
      </c>
    </row>
    <row r="1503" spans="9:19" ht="12.75">
      <c r="I1503" s="2">
        <f t="shared" si="260"/>
        <v>21660</v>
      </c>
      <c r="J1503" s="13">
        <f t="shared" si="259"/>
        <v>-7.672632799624118</v>
      </c>
      <c r="K1503" s="10">
        <f>MAX(D$8,K1502+J1502*I$44/VLOOKUP(K1502,E$47:G$254,3,TRUE))</f>
        <v>175</v>
      </c>
      <c r="L1503" s="13">
        <f t="shared" si="254"/>
        <v>21.906781667185555</v>
      </c>
      <c r="M1503" s="10">
        <f t="shared" si="255"/>
        <v>-0.3789326185287756</v>
      </c>
      <c r="N1503" s="13">
        <f t="shared" si="263"/>
        <v>126.80508033219178</v>
      </c>
      <c r="O1503" s="13">
        <f t="shared" si="256"/>
        <v>0</v>
      </c>
      <c r="P1503" s="13">
        <f t="shared" si="257"/>
        <v>10.50036090085741</v>
      </c>
      <c r="Q1503" s="13">
        <f t="shared" si="258"/>
        <v>3.733787966704026</v>
      </c>
      <c r="R1503" s="13">
        <f t="shared" si="261"/>
        <v>14.234148867561437</v>
      </c>
      <c r="S1503" s="13">
        <f t="shared" si="262"/>
        <v>7.672632799624118</v>
      </c>
    </row>
    <row r="1504" spans="9:19" ht="12.75">
      <c r="I1504" s="2">
        <f t="shared" si="260"/>
        <v>21675</v>
      </c>
      <c r="J1504" s="13">
        <f t="shared" si="259"/>
        <v>-7.678560463300453</v>
      </c>
      <c r="K1504" s="10">
        <f>MAX(D$8,K1503+J1503*I$44/VLOOKUP(K1503,E$47:G$254,3,TRUE))</f>
        <v>175</v>
      </c>
      <c r="L1504" s="13">
        <f t="shared" si="254"/>
        <v>21.91270933086189</v>
      </c>
      <c r="M1504" s="10">
        <f t="shared" si="255"/>
        <v>0.1984236165761395</v>
      </c>
      <c r="N1504" s="13">
        <f t="shared" si="263"/>
        <v>126.79203947210384</v>
      </c>
      <c r="O1504" s="13">
        <f t="shared" si="256"/>
        <v>0</v>
      </c>
      <c r="P1504" s="13">
        <f t="shared" si="257"/>
        <v>10.50036090085741</v>
      </c>
      <c r="Q1504" s="13">
        <f t="shared" si="258"/>
        <v>3.733787966704026</v>
      </c>
      <c r="R1504" s="13">
        <f t="shared" si="261"/>
        <v>14.234148867561437</v>
      </c>
      <c r="S1504" s="13">
        <f t="shared" si="262"/>
        <v>7.678560463300453</v>
      </c>
    </row>
    <row r="1505" spans="9:19" ht="12.75">
      <c r="I1505" s="2">
        <f t="shared" si="260"/>
        <v>21690</v>
      </c>
      <c r="J1505" s="13">
        <f t="shared" si="259"/>
        <v>-7.675456511814112</v>
      </c>
      <c r="K1505" s="10">
        <f>MAX(D$8,K1504+J1504*I$44/VLOOKUP(K1504,E$47:G$254,3,TRUE))</f>
        <v>175</v>
      </c>
      <c r="L1505" s="13">
        <f t="shared" si="254"/>
        <v>21.90960537937555</v>
      </c>
      <c r="M1505" s="10">
        <f t="shared" si="255"/>
        <v>0.19531966508979792</v>
      </c>
      <c r="N1505" s="13">
        <f t="shared" si="263"/>
        <v>126.79886816537379</v>
      </c>
      <c r="O1505" s="13">
        <f t="shared" si="256"/>
        <v>0</v>
      </c>
      <c r="P1505" s="13">
        <f t="shared" si="257"/>
        <v>10.50036090085741</v>
      </c>
      <c r="Q1505" s="13">
        <f t="shared" si="258"/>
        <v>3.733787966704026</v>
      </c>
      <c r="R1505" s="13">
        <f t="shared" si="261"/>
        <v>14.234148867561437</v>
      </c>
      <c r="S1505" s="13">
        <f t="shared" si="262"/>
        <v>7.675456511814112</v>
      </c>
    </row>
    <row r="1506" spans="9:19" ht="12.75">
      <c r="I1506" s="2">
        <f t="shared" si="260"/>
        <v>21705</v>
      </c>
      <c r="J1506" s="13">
        <f t="shared" si="259"/>
        <v>-7.672401115610633</v>
      </c>
      <c r="K1506" s="10">
        <f>MAX(D$8,K1505+J1505*I$44/VLOOKUP(K1505,E$47:G$254,3,TRUE))</f>
        <v>175</v>
      </c>
      <c r="L1506" s="13">
        <f t="shared" si="254"/>
        <v>21.90654998317207</v>
      </c>
      <c r="M1506" s="10">
        <f t="shared" si="255"/>
        <v>-0.37916430254226086</v>
      </c>
      <c r="N1506" s="13">
        <f t="shared" si="263"/>
        <v>126.80559003702145</v>
      </c>
      <c r="O1506" s="13">
        <f t="shared" si="256"/>
        <v>0</v>
      </c>
      <c r="P1506" s="13">
        <f t="shared" si="257"/>
        <v>10.50036090085741</v>
      </c>
      <c r="Q1506" s="13">
        <f t="shared" si="258"/>
        <v>3.733787966704026</v>
      </c>
      <c r="R1506" s="13">
        <f t="shared" si="261"/>
        <v>14.234148867561437</v>
      </c>
      <c r="S1506" s="13">
        <f t="shared" si="262"/>
        <v>7.672401115610633</v>
      </c>
    </row>
    <row r="1507" spans="9:19" ht="12.75">
      <c r="I1507" s="2">
        <f t="shared" si="260"/>
        <v>21720</v>
      </c>
      <c r="J1507" s="13">
        <f t="shared" si="259"/>
        <v>-7.678332403532664</v>
      </c>
      <c r="K1507" s="10">
        <f>MAX(D$8,K1506+J1506*I$44/VLOOKUP(K1506,E$47:G$254,3,TRUE))</f>
        <v>175</v>
      </c>
      <c r="L1507" s="13">
        <f t="shared" si="254"/>
        <v>21.9124812710941</v>
      </c>
      <c r="M1507" s="10">
        <f t="shared" si="255"/>
        <v>0.19819555680835066</v>
      </c>
      <c r="N1507" s="10">
        <f t="shared" si="263"/>
        <v>126.79254120359298</v>
      </c>
      <c r="O1507" s="13">
        <f t="shared" si="256"/>
        <v>0</v>
      </c>
      <c r="P1507" s="13">
        <f t="shared" si="257"/>
        <v>10.50036090085741</v>
      </c>
      <c r="Q1507" s="13">
        <f t="shared" si="258"/>
        <v>3.733787966704026</v>
      </c>
      <c r="R1507" s="13">
        <f t="shared" si="261"/>
        <v>14.234148867561437</v>
      </c>
      <c r="S1507" s="13">
        <f t="shared" si="262"/>
        <v>7.678332403532664</v>
      </c>
    </row>
    <row r="1508" spans="9:19" ht="12.75">
      <c r="I1508" s="2">
        <f t="shared" si="260"/>
        <v>21735</v>
      </c>
      <c r="J1508" s="13">
        <f t="shared" si="259"/>
        <v>-7.67523201959774</v>
      </c>
      <c r="K1508" s="10">
        <f>MAX(D$8,K1507+J1507*I$44/VLOOKUP(K1507,E$47:G$254,3,TRUE))</f>
        <v>175</v>
      </c>
      <c r="L1508" s="13">
        <f t="shared" si="254"/>
        <v>21.909380887159177</v>
      </c>
      <c r="M1508" s="10">
        <f t="shared" si="255"/>
        <v>0.19509517287342604</v>
      </c>
      <c r="N1508" s="10">
        <f t="shared" si="263"/>
        <v>126.7993620482498</v>
      </c>
      <c r="O1508" s="13">
        <f t="shared" si="256"/>
        <v>0</v>
      </c>
      <c r="P1508" s="13">
        <f t="shared" si="257"/>
        <v>10.50036090085741</v>
      </c>
      <c r="Q1508" s="13">
        <f t="shared" si="258"/>
        <v>3.733787966704026</v>
      </c>
      <c r="R1508" s="13">
        <f t="shared" si="261"/>
        <v>14.234148867561437</v>
      </c>
      <c r="S1508" s="13">
        <f t="shared" si="262"/>
        <v>7.67523201959774</v>
      </c>
    </row>
    <row r="1509" spans="9:19" ht="12.75">
      <c r="I1509" s="2">
        <f t="shared" si="260"/>
        <v>21750</v>
      </c>
      <c r="J1509" s="13">
        <f t="shared" si="259"/>
        <v>-7.672180135138277</v>
      </c>
      <c r="K1509" s="10">
        <f>MAX(D$8,K1508+J1508*I$44/VLOOKUP(K1508,E$47:G$254,3,TRUE))</f>
        <v>175</v>
      </c>
      <c r="L1509" s="13">
        <f t="shared" si="254"/>
        <v>21.906329002699714</v>
      </c>
      <c r="M1509" s="10">
        <f t="shared" si="255"/>
        <v>-0.37938528301461716</v>
      </c>
      <c r="N1509" s="10">
        <f t="shared" si="263"/>
        <v>126.80607619406062</v>
      </c>
      <c r="O1509" s="13">
        <f t="shared" si="256"/>
        <v>0</v>
      </c>
      <c r="P1509" s="13">
        <f t="shared" si="257"/>
        <v>10.50036090085741</v>
      </c>
      <c r="Q1509" s="13">
        <f t="shared" si="258"/>
        <v>3.733787966704026</v>
      </c>
      <c r="R1509" s="13">
        <f t="shared" si="261"/>
        <v>14.234148867561437</v>
      </c>
      <c r="S1509" s="13">
        <f t="shared" si="262"/>
        <v>7.672180135138277</v>
      </c>
    </row>
    <row r="1510" spans="9:19" ht="12.75">
      <c r="I1510" s="2">
        <f t="shared" si="260"/>
        <v>21765</v>
      </c>
      <c r="J1510" s="13">
        <f t="shared" si="259"/>
        <v>-7.6781148798699235</v>
      </c>
      <c r="K1510" s="10">
        <f>MAX(D$8,K1509+J1509*I$44/VLOOKUP(K1509,E$47:G$254,3,TRUE))</f>
        <v>175</v>
      </c>
      <c r="L1510" s="13">
        <f t="shared" si="254"/>
        <v>21.91226374743136</v>
      </c>
      <c r="M1510" s="10">
        <f t="shared" si="255"/>
        <v>0.1979780331456098</v>
      </c>
      <c r="N1510" s="10">
        <f t="shared" si="263"/>
        <v>126.793019755651</v>
      </c>
      <c r="O1510" s="13">
        <f t="shared" si="256"/>
        <v>0</v>
      </c>
      <c r="P1510" s="13">
        <f t="shared" si="257"/>
        <v>10.50036090085741</v>
      </c>
      <c r="Q1510" s="13">
        <f t="shared" si="258"/>
        <v>3.733787966704026</v>
      </c>
      <c r="R1510" s="13">
        <f t="shared" si="261"/>
        <v>14.234148867561437</v>
      </c>
      <c r="S1510" s="13">
        <f t="shared" si="262"/>
        <v>7.6781148798699235</v>
      </c>
    </row>
    <row r="1511" spans="9:19" ht="12.75">
      <c r="I1511" s="2">
        <f t="shared" si="260"/>
        <v>21780</v>
      </c>
      <c r="J1511" s="13">
        <f t="shared" si="259"/>
        <v>-7.675017898669555</v>
      </c>
      <c r="K1511" s="10">
        <f>MAX(D$8,K1510+J1510*I$44/VLOOKUP(K1510,E$47:G$254,3,TRUE))</f>
        <v>175</v>
      </c>
      <c r="L1511" s="13">
        <f t="shared" si="254"/>
        <v>21.909166766230992</v>
      </c>
      <c r="M1511" s="10">
        <f t="shared" si="255"/>
        <v>0.19488105194524152</v>
      </c>
      <c r="N1511" s="10">
        <f t="shared" si="263"/>
        <v>126.79983311429181</v>
      </c>
      <c r="O1511" s="13">
        <f t="shared" si="256"/>
        <v>0</v>
      </c>
      <c r="P1511" s="13">
        <f t="shared" si="257"/>
        <v>10.50036090085741</v>
      </c>
      <c r="Q1511" s="13">
        <f t="shared" si="258"/>
        <v>3.733787966704026</v>
      </c>
      <c r="R1511" s="13">
        <f t="shared" si="261"/>
        <v>14.234148867561437</v>
      </c>
      <c r="S1511" s="13">
        <f t="shared" si="262"/>
        <v>7.675017898669555</v>
      </c>
    </row>
    <row r="1512" spans="9:19" ht="12.75">
      <c r="I1512" s="2">
        <f t="shared" si="260"/>
        <v>21795</v>
      </c>
      <c r="J1512" s="13">
        <f t="shared" si="259"/>
        <v>-7.671969363715487</v>
      </c>
      <c r="K1512" s="10">
        <f>MAX(D$8,K1511+J1511*I$44/VLOOKUP(K1511,E$47:G$254,3,TRUE))</f>
        <v>175</v>
      </c>
      <c r="L1512" s="13">
        <f t="shared" si="254"/>
        <v>21.906118231276924</v>
      </c>
      <c r="M1512" s="10">
        <f t="shared" si="255"/>
        <v>-0.37959605443740685</v>
      </c>
      <c r="N1512" s="10">
        <f t="shared" si="263"/>
        <v>126.80653989119077</v>
      </c>
      <c r="O1512" s="13">
        <f t="shared" si="256"/>
        <v>0</v>
      </c>
      <c r="P1512" s="13">
        <f t="shared" si="257"/>
        <v>10.50036090085741</v>
      </c>
      <c r="Q1512" s="13">
        <f t="shared" si="258"/>
        <v>3.733787966704026</v>
      </c>
      <c r="R1512" s="13">
        <f t="shared" si="261"/>
        <v>14.234148867561437</v>
      </c>
      <c r="S1512" s="13">
        <f t="shared" si="262"/>
        <v>7.671969363715487</v>
      </c>
    </row>
    <row r="1513" spans="9:19" ht="12.75">
      <c r="I1513" s="2">
        <f t="shared" si="260"/>
        <v>21810</v>
      </c>
      <c r="J1513" s="13">
        <f t="shared" si="259"/>
        <v>-7.677907405556024</v>
      </c>
      <c r="K1513" s="10">
        <f>MAX(D$8,K1512+J1512*I$44/VLOOKUP(K1512,E$47:G$254,3,TRUE))</f>
        <v>175</v>
      </c>
      <c r="L1513" s="13">
        <f t="shared" si="254"/>
        <v>21.91205627311746</v>
      </c>
      <c r="M1513" s="10">
        <f t="shared" si="255"/>
        <v>0.19777055883171002</v>
      </c>
      <c r="N1513" s="10">
        <f t="shared" si="263"/>
        <v>126.79347619914158</v>
      </c>
      <c r="O1513" s="13">
        <f t="shared" si="256"/>
        <v>0</v>
      </c>
      <c r="P1513" s="13">
        <f t="shared" si="257"/>
        <v>10.50036090085741</v>
      </c>
      <c r="Q1513" s="13">
        <f t="shared" si="258"/>
        <v>3.733787966704026</v>
      </c>
      <c r="R1513" s="13">
        <f t="shared" si="261"/>
        <v>14.234148867561437</v>
      </c>
      <c r="S1513" s="13">
        <f t="shared" si="262"/>
        <v>7.677907405556024</v>
      </c>
    </row>
    <row r="1514" spans="9:19" ht="12.75">
      <c r="I1514" s="2">
        <f t="shared" si="260"/>
        <v>21825</v>
      </c>
      <c r="J1514" s="13">
        <f t="shared" si="259"/>
        <v>-7.674813669887694</v>
      </c>
      <c r="K1514" s="10">
        <f>MAX(D$8,K1513+J1513*I$44/VLOOKUP(K1513,E$47:G$254,3,TRUE))</f>
        <v>175</v>
      </c>
      <c r="L1514" s="13">
        <f t="shared" si="254"/>
        <v>21.90896253744913</v>
      </c>
      <c r="M1514" s="10">
        <f t="shared" si="255"/>
        <v>-0.37675174826519964</v>
      </c>
      <c r="N1514" s="10">
        <f t="shared" si="263"/>
        <v>126.80028241761191</v>
      </c>
      <c r="O1514" s="13">
        <f t="shared" si="256"/>
        <v>0</v>
      </c>
      <c r="P1514" s="13">
        <f t="shared" si="257"/>
        <v>10.50036090085741</v>
      </c>
      <c r="Q1514" s="13">
        <f t="shared" si="258"/>
        <v>3.733787966704026</v>
      </c>
      <c r="R1514" s="13">
        <f t="shared" si="261"/>
        <v>14.234148867561437</v>
      </c>
      <c r="S1514" s="13">
        <f t="shared" si="262"/>
        <v>7.674813669887694</v>
      </c>
    </row>
    <row r="1515" spans="9:19" ht="12.75">
      <c r="I1515" s="2">
        <f t="shared" si="260"/>
        <v>21840</v>
      </c>
      <c r="J1515" s="13">
        <f t="shared" si="259"/>
        <v>-7.6807072180912215</v>
      </c>
      <c r="K1515" s="10">
        <f>MAX(D$8,K1514+J1514*I$44/VLOOKUP(K1514,E$47:G$254,3,TRUE))</f>
        <v>175</v>
      </c>
      <c r="L1515" s="13">
        <f t="shared" si="254"/>
        <v>21.91485608565266</v>
      </c>
      <c r="M1515" s="10">
        <f t="shared" si="255"/>
        <v>0.2005703713669078</v>
      </c>
      <c r="N1515" s="10">
        <f t="shared" si="263"/>
        <v>126.78731661156415</v>
      </c>
      <c r="O1515" s="13">
        <f t="shared" si="256"/>
        <v>0</v>
      </c>
      <c r="P1515" s="13">
        <f t="shared" si="257"/>
        <v>10.50036090085741</v>
      </c>
      <c r="Q1515" s="13">
        <f t="shared" si="258"/>
        <v>3.733787966704026</v>
      </c>
      <c r="R1515" s="13">
        <f t="shared" si="261"/>
        <v>14.234148867561437</v>
      </c>
      <c r="S1515" s="13">
        <f t="shared" si="262"/>
        <v>7.6807072180912215</v>
      </c>
    </row>
    <row r="1516" spans="9:19" ht="12.75">
      <c r="I1516" s="2">
        <f t="shared" si="260"/>
        <v>21855</v>
      </c>
      <c r="J1516" s="13">
        <f t="shared" si="259"/>
        <v>-7.677569684802275</v>
      </c>
      <c r="K1516" s="10">
        <f>MAX(D$8,K1515+J1515*I$44/VLOOKUP(K1515,E$47:G$254,3,TRUE))</f>
        <v>175</v>
      </c>
      <c r="L1516" s="13">
        <f t="shared" si="254"/>
        <v>21.911718552363713</v>
      </c>
      <c r="M1516" s="10">
        <f t="shared" si="255"/>
        <v>0.19743283807796175</v>
      </c>
      <c r="N1516" s="10">
        <f t="shared" si="263"/>
        <v>126.79421918479983</v>
      </c>
      <c r="O1516" s="13">
        <f t="shared" si="256"/>
        <v>0</v>
      </c>
      <c r="P1516" s="13">
        <f t="shared" si="257"/>
        <v>10.50036090085741</v>
      </c>
      <c r="Q1516" s="13">
        <f t="shared" si="258"/>
        <v>3.733787966704026</v>
      </c>
      <c r="R1516" s="13">
        <f t="shared" si="261"/>
        <v>14.234148867561437</v>
      </c>
      <c r="S1516" s="13">
        <f t="shared" si="262"/>
        <v>7.677569684802275</v>
      </c>
    </row>
    <row r="1517" spans="9:19" ht="12.75">
      <c r="I1517" s="2">
        <f t="shared" si="260"/>
        <v>21870</v>
      </c>
      <c r="J1517" s="13">
        <f t="shared" si="259"/>
        <v>-7.674481232118168</v>
      </c>
      <c r="K1517" s="10">
        <f>MAX(D$8,K1516+J1516*I$44/VLOOKUP(K1516,E$47:G$254,3,TRUE))</f>
        <v>175</v>
      </c>
      <c r="L1517" s="13">
        <f t="shared" si="254"/>
        <v>21.908630099679606</v>
      </c>
      <c r="M1517" s="10">
        <f t="shared" si="255"/>
        <v>-0.3770841860347254</v>
      </c>
      <c r="N1517" s="10">
        <f t="shared" si="263"/>
        <v>126.80101378070486</v>
      </c>
      <c r="O1517" s="13">
        <f t="shared" si="256"/>
        <v>0</v>
      </c>
      <c r="P1517" s="13">
        <f t="shared" si="257"/>
        <v>10.50036090085741</v>
      </c>
      <c r="Q1517" s="13">
        <f t="shared" si="258"/>
        <v>3.733787966704026</v>
      </c>
      <c r="R1517" s="13">
        <f t="shared" si="261"/>
        <v>14.234148867561437</v>
      </c>
      <c r="S1517" s="13">
        <f t="shared" si="262"/>
        <v>7.674481232118168</v>
      </c>
    </row>
    <row r="1518" spans="9:19" ht="12.75">
      <c r="I1518" s="2">
        <f t="shared" si="260"/>
        <v>21885</v>
      </c>
      <c r="J1518" s="13">
        <f t="shared" si="259"/>
        <v>-7.680379980663911</v>
      </c>
      <c r="K1518" s="10">
        <f>MAX(D$8,K1517+J1517*I$44/VLOOKUP(K1517,E$47:G$254,3,TRUE))</f>
        <v>175</v>
      </c>
      <c r="L1518" s="13">
        <f t="shared" si="254"/>
        <v>21.91452884822535</v>
      </c>
      <c r="M1518" s="10">
        <f t="shared" si="255"/>
        <v>0.20024313393959758</v>
      </c>
      <c r="N1518" s="10">
        <f t="shared" si="263"/>
        <v>126.78803653390423</v>
      </c>
      <c r="O1518" s="13">
        <f t="shared" si="256"/>
        <v>0</v>
      </c>
      <c r="P1518" s="13">
        <f t="shared" si="257"/>
        <v>10.50036090085741</v>
      </c>
      <c r="Q1518" s="13">
        <f t="shared" si="258"/>
        <v>3.733787966704026</v>
      </c>
      <c r="R1518" s="13">
        <f t="shared" si="261"/>
        <v>14.234148867561437</v>
      </c>
      <c r="S1518" s="13">
        <f t="shared" si="262"/>
        <v>7.680379980663911</v>
      </c>
    </row>
    <row r="1519" spans="9:19" ht="12.75">
      <c r="I1519" s="2">
        <f t="shared" si="260"/>
        <v>21900</v>
      </c>
      <c r="J1519" s="13">
        <f t="shared" si="259"/>
        <v>-7.677247566367935</v>
      </c>
      <c r="K1519" s="10">
        <f>MAX(D$8,K1518+J1518*I$44/VLOOKUP(K1518,E$47:G$254,3,TRUE))</f>
        <v>175</v>
      </c>
      <c r="L1519" s="13">
        <f aca="true" t="shared" si="264" ref="L1519:L1543">(K1519-N1519)/D$12</f>
        <v>21.911396433929372</v>
      </c>
      <c r="M1519" s="10">
        <f t="shared" si="255"/>
        <v>0.19711071964362148</v>
      </c>
      <c r="N1519" s="10">
        <f t="shared" si="263"/>
        <v>126.79492784535537</v>
      </c>
      <c r="O1519" s="13">
        <f t="shared" si="256"/>
        <v>0</v>
      </c>
      <c r="P1519" s="13">
        <f t="shared" si="257"/>
        <v>10.50036090085741</v>
      </c>
      <c r="Q1519" s="13">
        <f t="shared" si="258"/>
        <v>3.733787966704026</v>
      </c>
      <c r="R1519" s="13">
        <f t="shared" si="261"/>
        <v>14.234148867561437</v>
      </c>
      <c r="S1519" s="13">
        <f t="shared" si="262"/>
        <v>7.677247566367935</v>
      </c>
    </row>
    <row r="1520" spans="9:19" ht="12.75">
      <c r="I1520" s="2">
        <f t="shared" si="260"/>
        <v>21915</v>
      </c>
      <c r="J1520" s="13">
        <f t="shared" si="259"/>
        <v>-7.674164152600113</v>
      </c>
      <c r="K1520" s="10">
        <f>MAX(D$8,K1519+J1519*I$44/VLOOKUP(K1519,E$47:G$254,3,TRUE))</f>
        <v>175</v>
      </c>
      <c r="L1520" s="13">
        <f t="shared" si="264"/>
        <v>21.90831302016155</v>
      </c>
      <c r="M1520" s="10">
        <f t="shared" si="255"/>
        <v>-0.37740126555278053</v>
      </c>
      <c r="N1520" s="10">
        <f t="shared" si="263"/>
        <v>126.80171135564458</v>
      </c>
      <c r="O1520" s="13">
        <f t="shared" si="256"/>
        <v>0</v>
      </c>
      <c r="P1520" s="13">
        <f t="shared" si="257"/>
        <v>10.50036090085741</v>
      </c>
      <c r="Q1520" s="13">
        <f t="shared" si="258"/>
        <v>3.733787966704026</v>
      </c>
      <c r="R1520" s="13">
        <f t="shared" si="261"/>
        <v>14.234148867561437</v>
      </c>
      <c r="S1520" s="13">
        <f t="shared" si="262"/>
        <v>7.674164152600113</v>
      </c>
    </row>
    <row r="1521" spans="9:19" ht="12.75">
      <c r="I1521" s="2">
        <f t="shared" si="260"/>
        <v>21930</v>
      </c>
      <c r="J1521" s="13">
        <f t="shared" si="259"/>
        <v>-7.6800678612380935</v>
      </c>
      <c r="K1521" s="10">
        <f>MAX(D$8,K1520+J1520*I$44/VLOOKUP(K1520,E$47:G$254,3,TRUE))</f>
        <v>175</v>
      </c>
      <c r="L1521" s="13">
        <f t="shared" si="264"/>
        <v>21.91421672879953</v>
      </c>
      <c r="M1521" s="10">
        <f aca="true" t="shared" si="265" ref="M1521:M1543">L1521-VLOOKUP(N1521,A$47:C$254,2,TRUE)</f>
        <v>0.19993101451377981</v>
      </c>
      <c r="N1521" s="10">
        <f t="shared" si="263"/>
        <v>126.78872319664103</v>
      </c>
      <c r="O1521" s="13">
        <f aca="true" t="shared" si="266" ref="O1521:O1543">(K1521-K1520)/(I1521-I1520)*60</f>
        <v>0</v>
      </c>
      <c r="P1521" s="13">
        <f t="shared" si="257"/>
        <v>10.50036090085741</v>
      </c>
      <c r="Q1521" s="13">
        <f t="shared" si="258"/>
        <v>3.733787966704026</v>
      </c>
      <c r="R1521" s="13">
        <f t="shared" si="261"/>
        <v>14.234148867561437</v>
      </c>
      <c r="S1521" s="13">
        <f t="shared" si="262"/>
        <v>7.6800678612380935</v>
      </c>
    </row>
    <row r="1522" spans="9:19" ht="12.75">
      <c r="I1522" s="2">
        <f t="shared" si="260"/>
        <v>21945</v>
      </c>
      <c r="J1522" s="13">
        <f t="shared" si="259"/>
        <v>-7.676940329443369</v>
      </c>
      <c r="K1522" s="10">
        <f>MAX(D$8,K1521+J1521*I$44/VLOOKUP(K1521,E$47:G$254,3,TRUE))</f>
        <v>175</v>
      </c>
      <c r="L1522" s="13">
        <f t="shared" si="264"/>
        <v>21.911089197004806</v>
      </c>
      <c r="M1522" s="10">
        <f t="shared" si="265"/>
        <v>0.196803482719055</v>
      </c>
      <c r="N1522" s="10">
        <f t="shared" si="263"/>
        <v>126.79560376658942</v>
      </c>
      <c r="O1522" s="13">
        <f t="shared" si="266"/>
        <v>0</v>
      </c>
      <c r="P1522" s="13">
        <f t="shared" si="257"/>
        <v>10.50036090085741</v>
      </c>
      <c r="Q1522" s="13">
        <f t="shared" si="258"/>
        <v>3.733787966704026</v>
      </c>
      <c r="R1522" s="13">
        <f t="shared" si="261"/>
        <v>14.234148867561437</v>
      </c>
      <c r="S1522" s="13">
        <f t="shared" si="262"/>
        <v>7.676940329443369</v>
      </c>
    </row>
    <row r="1523" spans="9:19" ht="12.75">
      <c r="I1523" s="2">
        <f t="shared" si="260"/>
        <v>21960</v>
      </c>
      <c r="J1523" s="13">
        <f t="shared" si="259"/>
        <v>-7.673861721799561</v>
      </c>
      <c r="K1523" s="10">
        <f>MAX(D$8,K1522+J1522*I$44/VLOOKUP(K1522,E$47:G$254,3,TRUE))</f>
        <v>175</v>
      </c>
      <c r="L1523" s="13">
        <f t="shared" si="264"/>
        <v>21.908010589360998</v>
      </c>
      <c r="M1523" s="10">
        <f t="shared" si="265"/>
        <v>-0.3777036963533327</v>
      </c>
      <c r="N1523" s="10">
        <f t="shared" si="263"/>
        <v>126.8023767034058</v>
      </c>
      <c r="O1523" s="13">
        <f t="shared" si="266"/>
        <v>0</v>
      </c>
      <c r="P1523" s="13">
        <f t="shared" si="257"/>
        <v>10.50036090085741</v>
      </c>
      <c r="Q1523" s="13">
        <f t="shared" si="258"/>
        <v>3.733787966704026</v>
      </c>
      <c r="R1523" s="13">
        <f t="shared" si="261"/>
        <v>14.234148867561437</v>
      </c>
      <c r="S1523" s="13">
        <f t="shared" si="262"/>
        <v>7.673861721799561</v>
      </c>
    </row>
    <row r="1524" spans="9:19" ht="12.75">
      <c r="I1524" s="2">
        <f t="shared" si="260"/>
        <v>21975</v>
      </c>
      <c r="J1524" s="13">
        <f t="shared" si="259"/>
        <v>-7.679770161379096</v>
      </c>
      <c r="K1524" s="10">
        <f>MAX(D$8,K1523+J1523*I$44/VLOOKUP(K1523,E$47:G$254,3,TRUE))</f>
        <v>175</v>
      </c>
      <c r="L1524" s="13">
        <f t="shared" si="264"/>
        <v>21.913919028940533</v>
      </c>
      <c r="M1524" s="10">
        <f t="shared" si="265"/>
        <v>0.19963331465478262</v>
      </c>
      <c r="N1524" s="10">
        <f t="shared" si="263"/>
        <v>126.78937813633082</v>
      </c>
      <c r="O1524" s="13">
        <f t="shared" si="266"/>
        <v>0</v>
      </c>
      <c r="P1524" s="13">
        <f aca="true" t="shared" si="267" ref="P1524:P1543">$D$16*($D$19*$D$21*$D$17+$D$20*$D$22*$D$18)*($D$7^4-$K1524^4)</f>
        <v>10.50036090085741</v>
      </c>
      <c r="Q1524" s="13">
        <f aca="true" t="shared" si="268" ref="Q1524:Q1543">($D$7-$K1524)*(1/$D$13+1/$D$14)</f>
        <v>3.733787966704026</v>
      </c>
      <c r="R1524" s="13">
        <f t="shared" si="261"/>
        <v>14.234148867561437</v>
      </c>
      <c r="S1524" s="13">
        <f t="shared" si="262"/>
        <v>7.679770161379096</v>
      </c>
    </row>
    <row r="1525" spans="9:19" ht="12.75">
      <c r="I1525" s="2">
        <f t="shared" si="260"/>
        <v>21990</v>
      </c>
      <c r="J1525" s="13">
        <f t="shared" si="259"/>
        <v>-7.676647286519547</v>
      </c>
      <c r="K1525" s="10">
        <f>MAX(D$8,K1524+J1524*I$44/VLOOKUP(K1524,E$47:G$254,3,TRUE))</f>
        <v>175</v>
      </c>
      <c r="L1525" s="13">
        <f t="shared" si="264"/>
        <v>21.910796154080984</v>
      </c>
      <c r="M1525" s="10">
        <f t="shared" si="265"/>
        <v>0.19651043979523308</v>
      </c>
      <c r="N1525" s="10">
        <f t="shared" si="263"/>
        <v>126.79624846102183</v>
      </c>
      <c r="O1525" s="13">
        <f t="shared" si="266"/>
        <v>0</v>
      </c>
      <c r="P1525" s="13">
        <f t="shared" si="267"/>
        <v>10.50036090085741</v>
      </c>
      <c r="Q1525" s="13">
        <f t="shared" si="268"/>
        <v>3.733787966704026</v>
      </c>
      <c r="R1525" s="13">
        <f t="shared" si="261"/>
        <v>14.234148867561437</v>
      </c>
      <c r="S1525" s="13">
        <f t="shared" si="262"/>
        <v>7.676647286519547</v>
      </c>
    </row>
    <row r="1526" spans="9:19" ht="12.75">
      <c r="I1526" s="2">
        <f t="shared" si="260"/>
        <v>22005</v>
      </c>
      <c r="J1526" s="13">
        <f t="shared" si="259"/>
        <v>-7.673573262962222</v>
      </c>
      <c r="K1526" s="10">
        <f>MAX(D$8,K1525+J1525*I$44/VLOOKUP(K1525,E$47:G$254,3,TRUE))</f>
        <v>175</v>
      </c>
      <c r="L1526" s="13">
        <f t="shared" si="264"/>
        <v>21.90772213052366</v>
      </c>
      <c r="M1526" s="10">
        <f t="shared" si="265"/>
        <v>-0.37799215519067175</v>
      </c>
      <c r="N1526" s="10">
        <f t="shared" si="263"/>
        <v>126.80301131284794</v>
      </c>
      <c r="O1526" s="13">
        <f t="shared" si="266"/>
        <v>0</v>
      </c>
      <c r="P1526" s="13">
        <f t="shared" si="267"/>
        <v>10.50036090085741</v>
      </c>
      <c r="Q1526" s="13">
        <f t="shared" si="268"/>
        <v>3.733787966704026</v>
      </c>
      <c r="R1526" s="13">
        <f t="shared" si="261"/>
        <v>14.234148867561437</v>
      </c>
      <c r="S1526" s="13">
        <f t="shared" si="262"/>
        <v>7.673573262962222</v>
      </c>
    </row>
    <row r="1527" spans="9:19" ht="12.75">
      <c r="I1527" s="2">
        <f t="shared" si="260"/>
        <v>22020</v>
      </c>
      <c r="J1527" s="13">
        <f t="shared" si="259"/>
        <v>-7.67948621491913</v>
      </c>
      <c r="K1527" s="10">
        <f>MAX(D$8,K1526+J1526*I$44/VLOOKUP(K1526,E$47:G$254,3,TRUE))</f>
        <v>175</v>
      </c>
      <c r="L1527" s="13">
        <f t="shared" si="264"/>
        <v>21.913635082480567</v>
      </c>
      <c r="M1527" s="10">
        <f t="shared" si="265"/>
        <v>0.19934936819481663</v>
      </c>
      <c r="N1527" s="10">
        <f t="shared" si="263"/>
        <v>126.79000281854275</v>
      </c>
      <c r="O1527" s="13">
        <f t="shared" si="266"/>
        <v>0</v>
      </c>
      <c r="P1527" s="13">
        <f t="shared" si="267"/>
        <v>10.50036090085741</v>
      </c>
      <c r="Q1527" s="13">
        <f t="shared" si="268"/>
        <v>3.733787966704026</v>
      </c>
      <c r="R1527" s="13">
        <f t="shared" si="261"/>
        <v>14.234148867561437</v>
      </c>
      <c r="S1527" s="13">
        <f t="shared" si="262"/>
        <v>7.67948621491913</v>
      </c>
    </row>
    <row r="1528" spans="9:19" ht="12.75">
      <c r="I1528" s="2">
        <f t="shared" si="260"/>
        <v>22035</v>
      </c>
      <c r="J1528" s="13">
        <f t="shared" si="259"/>
        <v>-7.676367781849589</v>
      </c>
      <c r="K1528" s="10">
        <f>MAX(D$8,K1527+J1527*I$44/VLOOKUP(K1527,E$47:G$254,3,TRUE))</f>
        <v>175</v>
      </c>
      <c r="L1528" s="13">
        <f t="shared" si="264"/>
        <v>21.910516649411026</v>
      </c>
      <c r="M1528" s="10">
        <f t="shared" si="265"/>
        <v>0.1962309351252749</v>
      </c>
      <c r="N1528" s="10">
        <f t="shared" si="263"/>
        <v>126.79686337129574</v>
      </c>
      <c r="O1528" s="13">
        <f t="shared" si="266"/>
        <v>0</v>
      </c>
      <c r="P1528" s="13">
        <f t="shared" si="267"/>
        <v>10.50036090085741</v>
      </c>
      <c r="Q1528" s="13">
        <f t="shared" si="268"/>
        <v>3.733787966704026</v>
      </c>
      <c r="R1528" s="13">
        <f t="shared" si="261"/>
        <v>14.234148867561437</v>
      </c>
      <c r="S1528" s="13">
        <f t="shared" si="262"/>
        <v>7.676367781849589</v>
      </c>
    </row>
    <row r="1529" spans="9:19" ht="12.75">
      <c r="I1529" s="2">
        <f t="shared" si="260"/>
        <v>22050</v>
      </c>
      <c r="J1529" s="13">
        <f t="shared" si="259"/>
        <v>-7.673298130599104</v>
      </c>
      <c r="K1529" s="10">
        <f>MAX(D$8,K1528+J1528*I$44/VLOOKUP(K1528,E$47:G$254,3,TRUE))</f>
        <v>175</v>
      </c>
      <c r="L1529" s="13">
        <f t="shared" si="264"/>
        <v>21.90744699816054</v>
      </c>
      <c r="M1529" s="10">
        <f t="shared" si="265"/>
        <v>-0.3782672875537898</v>
      </c>
      <c r="N1529" s="10">
        <f t="shared" si="263"/>
        <v>126.80361660404681</v>
      </c>
      <c r="O1529" s="13">
        <f t="shared" si="266"/>
        <v>0</v>
      </c>
      <c r="P1529" s="13">
        <f t="shared" si="267"/>
        <v>10.50036090085741</v>
      </c>
      <c r="Q1529" s="13">
        <f t="shared" si="268"/>
        <v>3.733787966704026</v>
      </c>
      <c r="R1529" s="13">
        <f t="shared" si="261"/>
        <v>14.234148867561437</v>
      </c>
      <c r="S1529" s="13">
        <f t="shared" si="262"/>
        <v>7.673298130599104</v>
      </c>
    </row>
    <row r="1530" spans="9:19" ht="12.75">
      <c r="I1530" s="2">
        <f t="shared" si="260"/>
        <v>22065</v>
      </c>
      <c r="J1530" s="13">
        <f t="shared" si="259"/>
        <v>-7.679215386466613</v>
      </c>
      <c r="K1530" s="10">
        <f>MAX(D$8,K1529+J1529*I$44/VLOOKUP(K1529,E$47:G$254,3,TRUE))</f>
        <v>175</v>
      </c>
      <c r="L1530" s="13">
        <f t="shared" si="264"/>
        <v>21.91336425402805</v>
      </c>
      <c r="M1530" s="10">
        <f t="shared" si="265"/>
        <v>0.19907853974229894</v>
      </c>
      <c r="N1530" s="10">
        <f t="shared" si="263"/>
        <v>126.79059864113829</v>
      </c>
      <c r="O1530" s="13">
        <f t="shared" si="266"/>
        <v>0</v>
      </c>
      <c r="P1530" s="13">
        <f t="shared" si="267"/>
        <v>10.50036090085741</v>
      </c>
      <c r="Q1530" s="13">
        <f t="shared" si="268"/>
        <v>3.733787966704026</v>
      </c>
      <c r="R1530" s="13">
        <f t="shared" si="261"/>
        <v>14.234148867561437</v>
      </c>
      <c r="S1530" s="13">
        <f t="shared" si="262"/>
        <v>7.679215386466613</v>
      </c>
    </row>
    <row r="1531" spans="9:19" ht="12.75">
      <c r="I1531" s="2">
        <f t="shared" si="260"/>
        <v>22080</v>
      </c>
      <c r="J1531" s="13">
        <f aca="true" t="shared" si="269" ref="J1531:J1543">(D$7-K1531)*(1/D$13+1/D$14)+D$16*(D$19*D$21*D$17+D$20*D$22*D$18)*(D$7^4-K1531^4)-(K1531-N1531)/D$12</f>
        <v>-7.676101189981363</v>
      </c>
      <c r="K1531" s="10">
        <f>MAX(D$8,K1530+J1530*I$44/VLOOKUP(K1530,E$47:G$254,3,TRUE))</f>
        <v>175</v>
      </c>
      <c r="L1531" s="13">
        <f t="shared" si="264"/>
        <v>21.9102500575428</v>
      </c>
      <c r="M1531" s="10">
        <f t="shared" si="265"/>
        <v>0.19596434325704948</v>
      </c>
      <c r="N1531" s="10">
        <f t="shared" si="263"/>
        <v>126.79744987340584</v>
      </c>
      <c r="O1531" s="13">
        <f t="shared" si="266"/>
        <v>0</v>
      </c>
      <c r="P1531" s="13">
        <f t="shared" si="267"/>
        <v>10.50036090085741</v>
      </c>
      <c r="Q1531" s="13">
        <f t="shared" si="268"/>
        <v>3.733787966704026</v>
      </c>
      <c r="R1531" s="13">
        <f t="shared" si="261"/>
        <v>14.234148867561437</v>
      </c>
      <c r="S1531" s="13">
        <f t="shared" si="262"/>
        <v>7.676101189981363</v>
      </c>
    </row>
    <row r="1532" spans="9:19" ht="12.75">
      <c r="I1532" s="2">
        <f aca="true" t="shared" si="270" ref="I1532:I1543">I1531+I$44</f>
        <v>22095</v>
      </c>
      <c r="J1532" s="13">
        <f t="shared" si="269"/>
        <v>-7.673035709042054</v>
      </c>
      <c r="K1532" s="10">
        <f>MAX(D$8,K1531+J1531*I$44/VLOOKUP(K1531,E$47:G$254,3,TRUE))</f>
        <v>175</v>
      </c>
      <c r="L1532" s="13">
        <f t="shared" si="264"/>
        <v>21.90718457660349</v>
      </c>
      <c r="M1532" s="10">
        <f t="shared" si="265"/>
        <v>-0.3785297091108397</v>
      </c>
      <c r="N1532" s="10">
        <f t="shared" si="263"/>
        <v>126.80419393147231</v>
      </c>
      <c r="O1532" s="13">
        <f t="shared" si="266"/>
        <v>0</v>
      </c>
      <c r="P1532" s="13">
        <f t="shared" si="267"/>
        <v>10.50036090085741</v>
      </c>
      <c r="Q1532" s="13">
        <f t="shared" si="268"/>
        <v>3.733787966704026</v>
      </c>
      <c r="R1532" s="13">
        <f aca="true" t="shared" si="271" ref="R1532:R1595">(D$7-K1532)*(1/D$13+1/D$14)+D$16*(D$19*D$21*D$17+D$20*D$22*D$18)*(D$7^4-K1532^4)</f>
        <v>14.234148867561437</v>
      </c>
      <c r="S1532" s="13">
        <f aca="true" t="shared" si="272" ref="S1532:S1543">IF(K1532=D$8,-J1532,0)</f>
        <v>7.673035709042054</v>
      </c>
    </row>
    <row r="1533" spans="9:19" ht="12.75">
      <c r="I1533" s="2">
        <f t="shared" si="270"/>
        <v>22110</v>
      </c>
      <c r="J1533" s="13">
        <f t="shared" si="269"/>
        <v>-7.678957069984335</v>
      </c>
      <c r="K1533" s="10">
        <f>MAX(D$8,K1532+J1532*I$44/VLOOKUP(K1532,E$47:G$254,3,TRUE))</f>
        <v>175</v>
      </c>
      <c r="L1533" s="13">
        <f t="shared" si="264"/>
        <v>21.913105937545772</v>
      </c>
      <c r="M1533" s="10">
        <f t="shared" si="265"/>
        <v>0.19882022326002158</v>
      </c>
      <c r="N1533" s="10">
        <f t="shared" si="263"/>
        <v>126.7911669373993</v>
      </c>
      <c r="O1533" s="13">
        <f t="shared" si="266"/>
        <v>0</v>
      </c>
      <c r="P1533" s="13">
        <f t="shared" si="267"/>
        <v>10.50036090085741</v>
      </c>
      <c r="Q1533" s="13">
        <f t="shared" si="268"/>
        <v>3.733787966704026</v>
      </c>
      <c r="R1533" s="13">
        <f t="shared" si="271"/>
        <v>14.234148867561437</v>
      </c>
      <c r="S1533" s="13">
        <f t="shared" si="272"/>
        <v>7.678957069984335</v>
      </c>
    </row>
    <row r="1534" spans="9:19" ht="12.75">
      <c r="I1534" s="2">
        <f t="shared" si="270"/>
        <v>22125</v>
      </c>
      <c r="J1534" s="13">
        <f t="shared" si="269"/>
        <v>-7.675846914357944</v>
      </c>
      <c r="K1534" s="10">
        <f>MAX(D$8,K1533+J1533*I$44/VLOOKUP(K1533,E$47:G$254,3,TRUE))</f>
        <v>175</v>
      </c>
      <c r="L1534" s="13">
        <f t="shared" si="264"/>
        <v>21.90999578191938</v>
      </c>
      <c r="M1534" s="10">
        <f t="shared" si="265"/>
        <v>0.1957100676336303</v>
      </c>
      <c r="N1534" s="10">
        <f t="shared" si="263"/>
        <v>126.79800927977736</v>
      </c>
      <c r="O1534" s="13">
        <f t="shared" si="266"/>
        <v>0</v>
      </c>
      <c r="P1534" s="13">
        <f t="shared" si="267"/>
        <v>10.50036090085741</v>
      </c>
      <c r="Q1534" s="13">
        <f t="shared" si="268"/>
        <v>3.733787966704026</v>
      </c>
      <c r="R1534" s="13">
        <f t="shared" si="271"/>
        <v>14.234148867561437</v>
      </c>
      <c r="S1534" s="13">
        <f t="shared" si="272"/>
        <v>7.675846914357944</v>
      </c>
    </row>
    <row r="1535" spans="9:19" ht="12.75">
      <c r="I1535" s="2">
        <f t="shared" si="270"/>
        <v>22140</v>
      </c>
      <c r="J1535" s="13">
        <f t="shared" si="269"/>
        <v>-7.672785411066119</v>
      </c>
      <c r="K1535" s="10">
        <f>MAX(D$8,K1534+J1534*I$44/VLOOKUP(K1534,E$47:G$254,3,TRUE))</f>
        <v>175</v>
      </c>
      <c r="L1535" s="13">
        <f t="shared" si="264"/>
        <v>21.906934278627556</v>
      </c>
      <c r="M1535" s="10">
        <f t="shared" si="265"/>
        <v>-0.3787800070867746</v>
      </c>
      <c r="N1535" s="10">
        <f t="shared" si="263"/>
        <v>126.80474458701937</v>
      </c>
      <c r="O1535" s="13">
        <f t="shared" si="266"/>
        <v>0</v>
      </c>
      <c r="P1535" s="13">
        <f t="shared" si="267"/>
        <v>10.50036090085741</v>
      </c>
      <c r="Q1535" s="13">
        <f t="shared" si="268"/>
        <v>3.733787966704026</v>
      </c>
      <c r="R1535" s="13">
        <f t="shared" si="271"/>
        <v>14.234148867561437</v>
      </c>
      <c r="S1535" s="13">
        <f t="shared" si="272"/>
        <v>7.672785411066119</v>
      </c>
    </row>
    <row r="1536" spans="9:19" ht="12.75">
      <c r="I1536" s="2">
        <f t="shared" si="270"/>
        <v>22155</v>
      </c>
      <c r="J1536" s="13">
        <f t="shared" si="269"/>
        <v>-7.678710687433327</v>
      </c>
      <c r="K1536" s="10">
        <f>MAX(D$8,K1535+J1535*I$44/VLOOKUP(K1535,E$47:G$254,3,TRUE))</f>
        <v>175</v>
      </c>
      <c r="L1536" s="13">
        <f t="shared" si="264"/>
        <v>21.912859554994764</v>
      </c>
      <c r="M1536" s="10">
        <f t="shared" si="265"/>
        <v>0.19857384070901318</v>
      </c>
      <c r="N1536" s="10">
        <f t="shared" si="263"/>
        <v>126.79170897901152</v>
      </c>
      <c r="O1536" s="13">
        <f t="shared" si="266"/>
        <v>0</v>
      </c>
      <c r="P1536" s="13">
        <f t="shared" si="267"/>
        <v>10.50036090085741</v>
      </c>
      <c r="Q1536" s="13">
        <f t="shared" si="268"/>
        <v>3.733787966704026</v>
      </c>
      <c r="R1536" s="13">
        <f t="shared" si="271"/>
        <v>14.234148867561437</v>
      </c>
      <c r="S1536" s="13">
        <f t="shared" si="272"/>
        <v>7.678710687433327</v>
      </c>
    </row>
    <row r="1537" spans="9:19" ht="12.75">
      <c r="I1537" s="2">
        <f t="shared" si="270"/>
        <v>22170</v>
      </c>
      <c r="J1537" s="13">
        <f t="shared" si="269"/>
        <v>-7.6756043859826555</v>
      </c>
      <c r="K1537" s="10">
        <f>MAX(D$8,K1536+J1536*I$44/VLOOKUP(K1536,E$47:G$254,3,TRUE))</f>
        <v>175</v>
      </c>
      <c r="L1537" s="13">
        <f t="shared" si="264"/>
        <v>21.909753253544093</v>
      </c>
      <c r="M1537" s="10">
        <f t="shared" si="265"/>
        <v>0.19546753925834182</v>
      </c>
      <c r="N1537" s="10">
        <f t="shared" si="263"/>
        <v>126.79854284220299</v>
      </c>
      <c r="O1537" s="13">
        <f t="shared" si="266"/>
        <v>0</v>
      </c>
      <c r="P1537" s="13">
        <f t="shared" si="267"/>
        <v>10.50036090085741</v>
      </c>
      <c r="Q1537" s="13">
        <f t="shared" si="268"/>
        <v>3.733787966704026</v>
      </c>
      <c r="R1537" s="13">
        <f t="shared" si="271"/>
        <v>14.234148867561437</v>
      </c>
      <c r="S1537" s="13">
        <f t="shared" si="272"/>
        <v>7.6756043859826555</v>
      </c>
    </row>
    <row r="1538" spans="9:19" ht="12.75">
      <c r="I1538" s="2">
        <f t="shared" si="270"/>
        <v>22185</v>
      </c>
      <c r="J1538" s="13">
        <f t="shared" si="269"/>
        <v>-7.672546676575468</v>
      </c>
      <c r="K1538" s="10">
        <f>MAX(D$8,K1537+J1537*I$44/VLOOKUP(K1537,E$47:G$254,3,TRUE))</f>
        <v>175</v>
      </c>
      <c r="L1538" s="13">
        <f t="shared" si="264"/>
        <v>21.906695544136905</v>
      </c>
      <c r="M1538" s="10">
        <f t="shared" si="265"/>
        <v>-0.37901874157742554</v>
      </c>
      <c r="N1538" s="10">
        <f t="shared" si="263"/>
        <v>126.8052698028988</v>
      </c>
      <c r="O1538" s="13">
        <f t="shared" si="266"/>
        <v>0</v>
      </c>
      <c r="P1538" s="13">
        <f t="shared" si="267"/>
        <v>10.50036090085741</v>
      </c>
      <c r="Q1538" s="13">
        <f t="shared" si="268"/>
        <v>3.733787966704026</v>
      </c>
      <c r="R1538" s="13">
        <f t="shared" si="271"/>
        <v>14.234148867561437</v>
      </c>
      <c r="S1538" s="13">
        <f t="shared" si="272"/>
        <v>7.672546676575468</v>
      </c>
    </row>
    <row r="1539" spans="9:19" ht="12.75">
      <c r="I1539" s="2">
        <f t="shared" si="270"/>
        <v>22200</v>
      </c>
      <c r="J1539" s="13">
        <f t="shared" si="269"/>
        <v>-7.67847568747937</v>
      </c>
      <c r="K1539" s="10">
        <f>MAX(D$8,K1538+J1538*I$44/VLOOKUP(K1538,E$47:G$254,3,TRUE))</f>
        <v>175</v>
      </c>
      <c r="L1539" s="13">
        <f t="shared" si="264"/>
        <v>21.912624555040807</v>
      </c>
      <c r="M1539" s="10">
        <f t="shared" si="265"/>
        <v>0.19833884075505637</v>
      </c>
      <c r="N1539" s="10">
        <f t="shared" si="263"/>
        <v>126.79222597891022</v>
      </c>
      <c r="O1539" s="13">
        <f t="shared" si="266"/>
        <v>0</v>
      </c>
      <c r="P1539" s="13">
        <f t="shared" si="267"/>
        <v>10.50036090085741</v>
      </c>
      <c r="Q1539" s="13">
        <f t="shared" si="268"/>
        <v>3.733787966704026</v>
      </c>
      <c r="R1539" s="13">
        <f t="shared" si="271"/>
        <v>14.234148867561437</v>
      </c>
      <c r="S1539" s="13">
        <f t="shared" si="272"/>
        <v>7.67847568747937</v>
      </c>
    </row>
    <row r="1540" spans="9:19" ht="12.75">
      <c r="I1540" s="2">
        <f t="shared" si="270"/>
        <v>22215</v>
      </c>
      <c r="J1540" s="13">
        <f t="shared" si="269"/>
        <v>-7.67537306214583</v>
      </c>
      <c r="K1540" s="10">
        <f>MAX(D$8,K1539+J1539*I$44/VLOOKUP(K1539,E$47:G$254,3,TRUE))</f>
        <v>175</v>
      </c>
      <c r="L1540" s="13">
        <f t="shared" si="264"/>
        <v>21.909521929707267</v>
      </c>
      <c r="M1540" s="10">
        <f t="shared" si="265"/>
        <v>0.1952362154215166</v>
      </c>
      <c r="N1540" s="10">
        <f t="shared" si="263"/>
        <v>126.79905175464401</v>
      </c>
      <c r="O1540" s="13">
        <f t="shared" si="266"/>
        <v>0</v>
      </c>
      <c r="P1540" s="13">
        <f t="shared" si="267"/>
        <v>10.50036090085741</v>
      </c>
      <c r="Q1540" s="13">
        <f t="shared" si="268"/>
        <v>3.733787966704026</v>
      </c>
      <c r="R1540" s="13">
        <f t="shared" si="271"/>
        <v>14.234148867561437</v>
      </c>
      <c r="S1540" s="13">
        <f t="shared" si="272"/>
        <v>7.67537306214583</v>
      </c>
    </row>
    <row r="1541" spans="9:19" ht="12.75">
      <c r="I1541" s="2">
        <f t="shared" si="270"/>
        <v>22230</v>
      </c>
      <c r="J1541" s="13">
        <f t="shared" si="269"/>
        <v>-7.672318971350073</v>
      </c>
      <c r="K1541" s="10">
        <f>MAX(D$8,K1540+J1540*I$44/VLOOKUP(K1540,E$47:G$254,3,TRUE))</f>
        <v>175</v>
      </c>
      <c r="L1541" s="13">
        <f t="shared" si="264"/>
        <v>21.90646783891151</v>
      </c>
      <c r="M1541" s="10">
        <f t="shared" si="265"/>
        <v>-0.3792464468028207</v>
      </c>
      <c r="N1541" s="10">
        <f t="shared" si="263"/>
        <v>126.80577075439467</v>
      </c>
      <c r="O1541" s="13">
        <f t="shared" si="266"/>
        <v>0</v>
      </c>
      <c r="P1541" s="13">
        <f t="shared" si="267"/>
        <v>10.50036090085741</v>
      </c>
      <c r="Q1541" s="13">
        <f t="shared" si="268"/>
        <v>3.733787966704026</v>
      </c>
      <c r="R1541" s="13">
        <f t="shared" si="271"/>
        <v>14.234148867561437</v>
      </c>
      <c r="S1541" s="13">
        <f t="shared" si="272"/>
        <v>7.672318971350073</v>
      </c>
    </row>
    <row r="1542" spans="9:19" ht="12.75">
      <c r="I1542" s="2">
        <f t="shared" si="270"/>
        <v>22245</v>
      </c>
      <c r="J1542" s="13">
        <f t="shared" si="269"/>
        <v>-7.678251544259265</v>
      </c>
      <c r="K1542" s="10">
        <f>MAX(D$8,K1541+J1541*I$44/VLOOKUP(K1541,E$47:G$254,3,TRUE))</f>
        <v>175</v>
      </c>
      <c r="L1542" s="13">
        <f t="shared" si="264"/>
        <v>21.912400411820702</v>
      </c>
      <c r="M1542" s="10">
        <f t="shared" si="265"/>
        <v>0.19811469753495103</v>
      </c>
      <c r="N1542" s="10">
        <f t="shared" si="263"/>
        <v>126.79271909399445</v>
      </c>
      <c r="O1542" s="13">
        <f t="shared" si="266"/>
        <v>0</v>
      </c>
      <c r="P1542" s="13">
        <f t="shared" si="267"/>
        <v>10.50036090085741</v>
      </c>
      <c r="Q1542" s="13">
        <f t="shared" si="268"/>
        <v>3.733787966704026</v>
      </c>
      <c r="R1542" s="13">
        <f t="shared" si="271"/>
        <v>14.234148867561437</v>
      </c>
      <c r="S1542" s="13">
        <f t="shared" si="272"/>
        <v>7.678251544259265</v>
      </c>
    </row>
    <row r="1543" spans="9:19" ht="12.75">
      <c r="I1543" s="2">
        <f t="shared" si="270"/>
        <v>22260</v>
      </c>
      <c r="J1543" s="13">
        <f t="shared" si="269"/>
        <v>-7.675152425210378</v>
      </c>
      <c r="K1543" s="10">
        <f>MAX(D$8,K1542+J1542*I$44/VLOOKUP(K1542,E$47:G$254,3,TRUE))</f>
        <v>175</v>
      </c>
      <c r="L1543" s="13">
        <f t="shared" si="264"/>
        <v>21.909301292771815</v>
      </c>
      <c r="M1543" s="10">
        <f t="shared" si="265"/>
        <v>0.1950155784860641</v>
      </c>
      <c r="N1543" s="10">
        <f t="shared" si="263"/>
        <v>126.799537155902</v>
      </c>
      <c r="O1543" s="13">
        <f t="shared" si="266"/>
        <v>0</v>
      </c>
      <c r="P1543" s="13">
        <f t="shared" si="267"/>
        <v>10.50036090085741</v>
      </c>
      <c r="Q1543" s="13">
        <f t="shared" si="268"/>
        <v>3.733787966704026</v>
      </c>
      <c r="R1543" s="13">
        <f t="shared" si="271"/>
        <v>14.234148867561437</v>
      </c>
      <c r="S1543" s="13">
        <f t="shared" si="272"/>
        <v>7.675152425210378</v>
      </c>
    </row>
    <row r="1544" spans="11:18" ht="12.75">
      <c r="K1544" s="10">
        <f>K1543-1</f>
        <v>174</v>
      </c>
      <c r="L1544" s="10"/>
      <c r="R1544" s="13"/>
    </row>
    <row r="1545" spans="11:18" ht="12.75">
      <c r="K1545" s="10">
        <f aca="true" t="shared" si="273" ref="K1545:K1608">K1544-1</f>
        <v>173</v>
      </c>
      <c r="L1545" s="10"/>
      <c r="R1545" s="13">
        <f t="shared" si="271"/>
        <v>14.363072436899985</v>
      </c>
    </row>
    <row r="1546" spans="11:18" ht="12.75">
      <c r="K1546" s="10">
        <f t="shared" si="273"/>
        <v>172</v>
      </c>
      <c r="L1546" s="10"/>
      <c r="R1546" s="13">
        <f t="shared" si="271"/>
        <v>14.426678415238168</v>
      </c>
    </row>
    <row r="1547" spans="11:18" ht="12.75">
      <c r="K1547" s="10">
        <f t="shared" si="273"/>
        <v>171</v>
      </c>
      <c r="L1547" s="10"/>
      <c r="R1547" s="13">
        <f t="shared" si="271"/>
        <v>14.489722603870224</v>
      </c>
    </row>
    <row r="1548" spans="11:18" ht="12.75">
      <c r="K1548" s="10">
        <f t="shared" si="273"/>
        <v>170</v>
      </c>
      <c r="L1548" s="10"/>
      <c r="R1548" s="13">
        <f t="shared" si="271"/>
        <v>14.552211516208255</v>
      </c>
    </row>
    <row r="1549" spans="11:18" ht="12.75">
      <c r="K1549" s="10">
        <f t="shared" si="273"/>
        <v>169</v>
      </c>
      <c r="L1549" s="10"/>
      <c r="R1549" s="13">
        <f t="shared" si="271"/>
        <v>14.614151627685285</v>
      </c>
    </row>
    <row r="1550" spans="11:18" ht="12.75">
      <c r="K1550" s="10">
        <f t="shared" si="273"/>
        <v>168</v>
      </c>
      <c r="L1550" s="10"/>
      <c r="R1550" s="13">
        <f t="shared" si="271"/>
        <v>14.675549375755258</v>
      </c>
    </row>
    <row r="1551" spans="11:18" ht="12.75">
      <c r="K1551" s="10">
        <f t="shared" si="273"/>
        <v>167</v>
      </c>
      <c r="L1551" s="10"/>
      <c r="R1551" s="13">
        <f t="shared" si="271"/>
        <v>14.736411159893038</v>
      </c>
    </row>
    <row r="1552" spans="11:18" ht="12.75">
      <c r="K1552" s="10">
        <f t="shared" si="273"/>
        <v>166</v>
      </c>
      <c r="L1552" s="10"/>
      <c r="R1552" s="13">
        <f t="shared" si="271"/>
        <v>14.796743341594407</v>
      </c>
    </row>
    <row r="1553" spans="11:18" ht="12.75">
      <c r="K1553" s="10">
        <f t="shared" si="273"/>
        <v>165</v>
      </c>
      <c r="L1553" s="10"/>
      <c r="R1553" s="13">
        <f t="shared" si="271"/>
        <v>14.856552244376076</v>
      </c>
    </row>
    <row r="1554" spans="11:18" ht="12.75">
      <c r="K1554" s="10">
        <f t="shared" si="273"/>
        <v>164</v>
      </c>
      <c r="L1554" s="10"/>
      <c r="R1554" s="13">
        <f t="shared" si="271"/>
        <v>14.91584415377567</v>
      </c>
    </row>
    <row r="1555" spans="11:18" ht="12.75">
      <c r="K1555" s="10">
        <f t="shared" si="273"/>
        <v>163</v>
      </c>
      <c r="L1555" s="10"/>
      <c r="R1555" s="13">
        <f t="shared" si="271"/>
        <v>14.97462531735173</v>
      </c>
    </row>
    <row r="1556" spans="11:18" ht="12.75">
      <c r="K1556" s="10">
        <f t="shared" si="273"/>
        <v>162</v>
      </c>
      <c r="L1556" s="10"/>
      <c r="R1556" s="13">
        <f t="shared" si="271"/>
        <v>15.032901944683733</v>
      </c>
    </row>
    <row r="1557" spans="11:18" ht="12.75">
      <c r="K1557" s="10">
        <f t="shared" si="273"/>
        <v>161</v>
      </c>
      <c r="L1557" s="10"/>
      <c r="R1557" s="13">
        <f t="shared" si="271"/>
        <v>15.09068020737206</v>
      </c>
    </row>
    <row r="1558" spans="11:18" ht="12.75">
      <c r="K1558" s="10">
        <f t="shared" si="273"/>
        <v>160</v>
      </c>
      <c r="L1558" s="10"/>
      <c r="R1558" s="13">
        <f t="shared" si="271"/>
        <v>15.147966239038027</v>
      </c>
    </row>
    <row r="1559" spans="11:18" ht="12.75">
      <c r="K1559" s="10">
        <f t="shared" si="273"/>
        <v>159</v>
      </c>
      <c r="L1559" s="10"/>
      <c r="R1559" s="13">
        <f t="shared" si="271"/>
        <v>15.204766135323855</v>
      </c>
    </row>
    <row r="1560" spans="11:18" ht="12.75">
      <c r="K1560" s="10">
        <f t="shared" si="273"/>
        <v>158</v>
      </c>
      <c r="L1560" s="10"/>
      <c r="R1560" s="13">
        <f t="shared" si="271"/>
        <v>15.261085953892703</v>
      </c>
    </row>
    <row r="1561" spans="11:18" ht="12.75">
      <c r="K1561" s="10">
        <f t="shared" si="273"/>
        <v>157</v>
      </c>
      <c r="L1561" s="10"/>
      <c r="R1561" s="13">
        <f t="shared" si="271"/>
        <v>15.316931714428637</v>
      </c>
    </row>
    <row r="1562" spans="11:18" ht="12.75">
      <c r="K1562" s="10">
        <f t="shared" si="273"/>
        <v>156</v>
      </c>
      <c r="L1562" s="10"/>
      <c r="R1562" s="13">
        <f t="shared" si="271"/>
        <v>15.37230939863665</v>
      </c>
    </row>
    <row r="1563" spans="11:18" ht="12.75">
      <c r="K1563" s="10">
        <f t="shared" si="273"/>
        <v>155</v>
      </c>
      <c r="L1563" s="10"/>
      <c r="R1563" s="13">
        <f t="shared" si="271"/>
        <v>15.427224950242655</v>
      </c>
    </row>
    <row r="1564" spans="11:18" ht="12.75">
      <c r="K1564" s="10">
        <f t="shared" si="273"/>
        <v>154</v>
      </c>
      <c r="L1564" s="10"/>
      <c r="R1564" s="13">
        <f t="shared" si="271"/>
        <v>15.481684274993485</v>
      </c>
    </row>
    <row r="1565" spans="11:18" ht="12.75">
      <c r="K1565" s="10">
        <f t="shared" si="273"/>
        <v>153</v>
      </c>
      <c r="L1565" s="10"/>
      <c r="R1565" s="13">
        <f t="shared" si="271"/>
        <v>15.535693240656894</v>
      </c>
    </row>
    <row r="1566" spans="11:18" ht="12.75">
      <c r="K1566" s="10">
        <f t="shared" si="273"/>
        <v>152</v>
      </c>
      <c r="L1566" s="10"/>
      <c r="R1566" s="13">
        <f t="shared" si="271"/>
        <v>15.589257677021557</v>
      </c>
    </row>
    <row r="1567" spans="11:18" ht="12.75">
      <c r="K1567" s="10">
        <f t="shared" si="273"/>
        <v>151</v>
      </c>
      <c r="L1567" s="10"/>
      <c r="R1567" s="13">
        <f t="shared" si="271"/>
        <v>15.642383375897067</v>
      </c>
    </row>
    <row r="1568" spans="11:18" ht="12.75">
      <c r="K1568" s="10">
        <f t="shared" si="273"/>
        <v>150</v>
      </c>
      <c r="L1568" s="10"/>
      <c r="R1568" s="13">
        <f t="shared" si="271"/>
        <v>15.695076091113943</v>
      </c>
    </row>
    <row r="1569" spans="11:18" ht="12.75">
      <c r="K1569" s="10">
        <f t="shared" si="273"/>
        <v>149</v>
      </c>
      <c r="L1569" s="10"/>
      <c r="R1569" s="13">
        <f t="shared" si="271"/>
        <v>15.74734153852362</v>
      </c>
    </row>
    <row r="1570" spans="11:18" ht="12.75">
      <c r="K1570" s="10">
        <f t="shared" si="273"/>
        <v>148</v>
      </c>
      <c r="L1570" s="10"/>
      <c r="R1570" s="13">
        <f t="shared" si="271"/>
        <v>15.79918539599846</v>
      </c>
    </row>
    <row r="1571" spans="11:18" ht="12.75">
      <c r="K1571" s="10">
        <f t="shared" si="273"/>
        <v>147</v>
      </c>
      <c r="L1571" s="10"/>
      <c r="R1571" s="13">
        <f t="shared" si="271"/>
        <v>15.850613303431732</v>
      </c>
    </row>
    <row r="1572" spans="11:18" ht="12.75">
      <c r="K1572" s="10">
        <f t="shared" si="273"/>
        <v>146</v>
      </c>
      <c r="L1572" s="10"/>
      <c r="R1572" s="13">
        <f t="shared" si="271"/>
        <v>15.90163086273764</v>
      </c>
    </row>
    <row r="1573" spans="11:18" ht="12.75">
      <c r="K1573" s="10">
        <f t="shared" si="273"/>
        <v>145</v>
      </c>
      <c r="L1573" s="10"/>
      <c r="R1573" s="13">
        <f t="shared" si="271"/>
        <v>15.952243637851307</v>
      </c>
    </row>
    <row r="1574" spans="11:18" ht="12.75">
      <c r="K1574" s="10">
        <f t="shared" si="273"/>
        <v>144</v>
      </c>
      <c r="L1574" s="10"/>
      <c r="R1574" s="13">
        <f t="shared" si="271"/>
        <v>16.002457154728766</v>
      </c>
    </row>
    <row r="1575" spans="11:18" ht="12.75">
      <c r="K1575" s="10">
        <f t="shared" si="273"/>
        <v>143</v>
      </c>
      <c r="L1575" s="10"/>
      <c r="R1575" s="13">
        <f t="shared" si="271"/>
        <v>16.052276901346982</v>
      </c>
    </row>
    <row r="1576" spans="11:18" ht="12.75">
      <c r="K1576" s="10">
        <f t="shared" si="273"/>
        <v>142</v>
      </c>
      <c r="L1576" s="10"/>
      <c r="R1576" s="13">
        <f t="shared" si="271"/>
        <v>16.101708327703832</v>
      </c>
    </row>
    <row r="1577" spans="11:18" ht="12.75">
      <c r="K1577" s="10">
        <f t="shared" si="273"/>
        <v>141</v>
      </c>
      <c r="L1577" s="10"/>
      <c r="R1577" s="13">
        <f t="shared" si="271"/>
        <v>16.150756845818126</v>
      </c>
    </row>
    <row r="1578" spans="11:18" ht="12.75">
      <c r="K1578" s="10">
        <f t="shared" si="273"/>
        <v>140</v>
      </c>
      <c r="L1578" s="10"/>
      <c r="R1578" s="13">
        <f t="shared" si="271"/>
        <v>16.19942782972958</v>
      </c>
    </row>
    <row r="1579" spans="11:18" ht="12.75">
      <c r="K1579" s="10">
        <f t="shared" si="273"/>
        <v>139</v>
      </c>
      <c r="L1579" s="10"/>
      <c r="R1579" s="13">
        <f t="shared" si="271"/>
        <v>16.24772661549884</v>
      </c>
    </row>
    <row r="1580" spans="11:18" ht="12.75">
      <c r="K1580" s="10">
        <f t="shared" si="273"/>
        <v>138</v>
      </c>
      <c r="L1580" s="10"/>
      <c r="R1580" s="13">
        <f t="shared" si="271"/>
        <v>16.29565850120747</v>
      </c>
    </row>
    <row r="1581" spans="11:18" ht="12.75">
      <c r="K1581" s="10">
        <f t="shared" si="273"/>
        <v>137</v>
      </c>
      <c r="L1581" s="10"/>
      <c r="R1581" s="13">
        <f t="shared" si="271"/>
        <v>16.343228746957955</v>
      </c>
    </row>
    <row r="1582" spans="11:18" ht="12.75">
      <c r="K1582" s="10">
        <f t="shared" si="273"/>
        <v>136</v>
      </c>
      <c r="L1582" s="10"/>
      <c r="R1582" s="13">
        <f t="shared" si="271"/>
        <v>16.390442574873703</v>
      </c>
    </row>
    <row r="1583" spans="11:18" ht="12.75">
      <c r="K1583" s="10">
        <f t="shared" si="273"/>
        <v>135</v>
      </c>
      <c r="L1583" s="10"/>
      <c r="R1583" s="13">
        <f t="shared" si="271"/>
        <v>16.437305169099034</v>
      </c>
    </row>
    <row r="1584" spans="11:18" ht="12.75">
      <c r="K1584" s="10">
        <f t="shared" si="273"/>
        <v>134</v>
      </c>
      <c r="L1584" s="10"/>
      <c r="R1584" s="13">
        <f t="shared" si="271"/>
        <v>16.4838216757992</v>
      </c>
    </row>
    <row r="1585" spans="11:18" ht="12.75">
      <c r="K1585" s="10">
        <f t="shared" si="273"/>
        <v>133</v>
      </c>
      <c r="L1585" s="10"/>
      <c r="R1585" s="13">
        <f t="shared" si="271"/>
        <v>16.52999720316037</v>
      </c>
    </row>
    <row r="1586" spans="11:18" ht="12.75">
      <c r="K1586" s="10">
        <f t="shared" si="273"/>
        <v>132</v>
      </c>
      <c r="L1586" s="10"/>
      <c r="R1586" s="13">
        <f t="shared" si="271"/>
        <v>16.57583682138963</v>
      </c>
    </row>
    <row r="1587" spans="11:18" ht="12.75">
      <c r="K1587" s="10">
        <f t="shared" si="273"/>
        <v>131</v>
      </c>
      <c r="L1587" s="10"/>
      <c r="R1587" s="13">
        <f t="shared" si="271"/>
        <v>16.621345562714986</v>
      </c>
    </row>
    <row r="1588" spans="11:18" ht="12.75">
      <c r="K1588" s="10">
        <f t="shared" si="273"/>
        <v>130</v>
      </c>
      <c r="L1588" s="10"/>
      <c r="R1588" s="13">
        <f t="shared" si="271"/>
        <v>16.66652842138537</v>
      </c>
    </row>
    <row r="1589" spans="11:18" ht="12.75">
      <c r="K1589" s="10">
        <f t="shared" si="273"/>
        <v>129</v>
      </c>
      <c r="L1589" s="10"/>
      <c r="R1589" s="13">
        <f t="shared" si="271"/>
        <v>16.711390353670634</v>
      </c>
    </row>
    <row r="1590" spans="11:18" ht="12.75">
      <c r="K1590" s="10">
        <f t="shared" si="273"/>
        <v>128</v>
      </c>
      <c r="L1590" s="10"/>
      <c r="R1590" s="13">
        <f t="shared" si="271"/>
        <v>16.755936277861547</v>
      </c>
    </row>
    <row r="1591" spans="11:18" ht="12.75">
      <c r="K1591" s="10">
        <f t="shared" si="273"/>
        <v>127</v>
      </c>
      <c r="L1591" s="10"/>
      <c r="R1591" s="13">
        <f t="shared" si="271"/>
        <v>16.8001710742698</v>
      </c>
    </row>
    <row r="1592" spans="11:18" ht="12.75">
      <c r="K1592" s="10">
        <f t="shared" si="273"/>
        <v>126</v>
      </c>
      <c r="L1592" s="10"/>
      <c r="R1592" s="13">
        <f t="shared" si="271"/>
        <v>16.84409958522801</v>
      </c>
    </row>
    <row r="1593" spans="11:18" ht="12.75">
      <c r="K1593" s="10">
        <f t="shared" si="273"/>
        <v>125</v>
      </c>
      <c r="L1593" s="10"/>
      <c r="R1593" s="13">
        <f t="shared" si="271"/>
        <v>16.88772661508971</v>
      </c>
    </row>
    <row r="1594" spans="11:18" ht="12.75">
      <c r="K1594" s="10">
        <f t="shared" si="273"/>
        <v>124</v>
      </c>
      <c r="L1594" s="10"/>
      <c r="R1594" s="13">
        <f t="shared" si="271"/>
        <v>16.93105693022935</v>
      </c>
    </row>
    <row r="1595" spans="11:18" ht="12.75">
      <c r="K1595" s="10">
        <f t="shared" si="273"/>
        <v>123</v>
      </c>
      <c r="L1595" s="10"/>
      <c r="R1595" s="13">
        <f t="shared" si="271"/>
        <v>16.9740952590423</v>
      </c>
    </row>
    <row r="1596" spans="11:18" ht="12.75">
      <c r="K1596" s="10">
        <f t="shared" si="273"/>
        <v>122</v>
      </c>
      <c r="L1596" s="10"/>
      <c r="R1596" s="13">
        <f aca="true" t="shared" si="274" ref="R1596:R1624">(D$7-K1596)*(1/D$13+1/D$14)+D$16*(D$19*D$21*D$17+D$20*D$22*D$18)*(D$7^4-K1596^4)</f>
        <v>17.016846291944866</v>
      </c>
    </row>
    <row r="1597" spans="11:18" ht="12.75">
      <c r="K1597" s="10">
        <f t="shared" si="273"/>
        <v>121</v>
      </c>
      <c r="L1597" s="10"/>
      <c r="R1597" s="13">
        <f t="shared" si="274"/>
        <v>17.05931468137426</v>
      </c>
    </row>
    <row r="1598" spans="11:18" ht="12.75">
      <c r="K1598" s="10">
        <f t="shared" si="273"/>
        <v>120</v>
      </c>
      <c r="L1598" s="10"/>
      <c r="R1598" s="13">
        <f t="shared" si="274"/>
        <v>17.101505041788613</v>
      </c>
    </row>
    <row r="1599" spans="11:18" ht="12.75">
      <c r="K1599" s="10">
        <f t="shared" si="273"/>
        <v>119</v>
      </c>
      <c r="L1599" s="10"/>
      <c r="R1599" s="13">
        <f t="shared" si="274"/>
        <v>17.14342194966699</v>
      </c>
    </row>
    <row r="1600" spans="11:18" ht="12.75">
      <c r="K1600" s="10">
        <f t="shared" si="273"/>
        <v>118</v>
      </c>
      <c r="L1600" s="10"/>
      <c r="R1600" s="13">
        <f t="shared" si="274"/>
        <v>17.18506994350936</v>
      </c>
    </row>
    <row r="1601" spans="11:18" ht="12.75">
      <c r="K1601" s="10">
        <f t="shared" si="273"/>
        <v>117</v>
      </c>
      <c r="L1601" s="10"/>
      <c r="R1601" s="13">
        <f t="shared" si="274"/>
        <v>17.226453523836636</v>
      </c>
    </row>
    <row r="1602" spans="11:18" ht="12.75">
      <c r="K1602" s="10">
        <f t="shared" si="273"/>
        <v>116</v>
      </c>
      <c r="L1602" s="10"/>
      <c r="R1602" s="13">
        <f t="shared" si="274"/>
        <v>17.267577153190622</v>
      </c>
    </row>
    <row r="1603" spans="11:18" ht="12.75">
      <c r="K1603" s="10">
        <f t="shared" si="273"/>
        <v>115</v>
      </c>
      <c r="L1603" s="10"/>
      <c r="R1603" s="13">
        <f t="shared" si="274"/>
        <v>17.308445256134068</v>
      </c>
    </row>
    <row r="1604" spans="11:18" ht="12.75">
      <c r="K1604" s="10">
        <f t="shared" si="273"/>
        <v>114</v>
      </c>
      <c r="L1604" s="10"/>
      <c r="R1604" s="13">
        <f t="shared" si="274"/>
        <v>17.34906221925063</v>
      </c>
    </row>
    <row r="1605" spans="11:18" ht="12.75">
      <c r="K1605" s="10">
        <f t="shared" si="273"/>
        <v>113</v>
      </c>
      <c r="L1605" s="10"/>
      <c r="R1605" s="13">
        <f t="shared" si="274"/>
        <v>17.38943239114489</v>
      </c>
    </row>
    <row r="1606" spans="11:18" ht="12.75">
      <c r="K1606" s="10">
        <f t="shared" si="273"/>
        <v>112</v>
      </c>
      <c r="L1606" s="10"/>
      <c r="R1606" s="13">
        <f t="shared" si="274"/>
        <v>17.42956008244235</v>
      </c>
    </row>
    <row r="1607" spans="11:18" ht="12.75">
      <c r="K1607" s="10">
        <f t="shared" si="273"/>
        <v>111</v>
      </c>
      <c r="L1607" s="10"/>
      <c r="R1607" s="13">
        <f t="shared" si="274"/>
        <v>17.469449565789432</v>
      </c>
    </row>
    <row r="1608" spans="11:18" ht="12.75">
      <c r="K1608" s="10">
        <f t="shared" si="273"/>
        <v>110</v>
      </c>
      <c r="L1608" s="10"/>
      <c r="R1608" s="13">
        <f t="shared" si="274"/>
        <v>17.509105075853483</v>
      </c>
    </row>
    <row r="1609" spans="11:18" ht="12.75">
      <c r="K1609" s="10">
        <f aca="true" t="shared" si="275" ref="K1609:K1625">K1608-1</f>
        <v>109</v>
      </c>
      <c r="L1609" s="10"/>
      <c r="R1609" s="13">
        <f t="shared" si="274"/>
        <v>17.548530809322767</v>
      </c>
    </row>
    <row r="1610" spans="11:18" ht="12.75">
      <c r="K1610" s="10">
        <f t="shared" si="275"/>
        <v>108</v>
      </c>
      <c r="L1610" s="10"/>
      <c r="R1610" s="13">
        <f t="shared" si="274"/>
        <v>17.587730924906463</v>
      </c>
    </row>
    <row r="1611" spans="11:18" ht="12.75">
      <c r="K1611" s="10">
        <f t="shared" si="275"/>
        <v>107</v>
      </c>
      <c r="L1611" s="10"/>
      <c r="R1611" s="13">
        <f t="shared" si="274"/>
        <v>17.626709543334684</v>
      </c>
    </row>
    <row r="1612" spans="11:18" ht="12.75">
      <c r="K1612" s="10">
        <f t="shared" si="275"/>
        <v>106</v>
      </c>
      <c r="L1612" s="10"/>
      <c r="R1612" s="13">
        <f t="shared" si="274"/>
        <v>17.665470747358448</v>
      </c>
    </row>
    <row r="1613" spans="11:18" ht="12.75">
      <c r="K1613" s="10">
        <f t="shared" si="275"/>
        <v>105</v>
      </c>
      <c r="L1613" s="10"/>
      <c r="R1613" s="13">
        <f t="shared" si="274"/>
        <v>17.704018581749708</v>
      </c>
    </row>
    <row r="1614" spans="11:18" ht="12.75">
      <c r="K1614" s="10">
        <f t="shared" si="275"/>
        <v>104</v>
      </c>
      <c r="L1614" s="10"/>
      <c r="R1614" s="13">
        <f t="shared" si="274"/>
        <v>17.742357053301333</v>
      </c>
    </row>
    <row r="1615" spans="11:18" ht="12.75">
      <c r="K1615" s="10">
        <f t="shared" si="275"/>
        <v>103</v>
      </c>
      <c r="L1615" s="10"/>
      <c r="R1615" s="13">
        <f t="shared" si="274"/>
        <v>17.780490130827104</v>
      </c>
    </row>
    <row r="1616" spans="11:18" ht="12.75">
      <c r="K1616" s="10">
        <f t="shared" si="275"/>
        <v>102</v>
      </c>
      <c r="L1616" s="10"/>
      <c r="R1616" s="13">
        <f t="shared" si="274"/>
        <v>17.818421745161736</v>
      </c>
    </row>
    <row r="1617" spans="11:18" ht="12.75">
      <c r="K1617" s="10">
        <f t="shared" si="275"/>
        <v>101</v>
      </c>
      <c r="L1617" s="10"/>
      <c r="R1617" s="13">
        <f t="shared" si="274"/>
        <v>17.85615578916086</v>
      </c>
    </row>
    <row r="1618" spans="11:18" ht="12.75">
      <c r="K1618" s="10">
        <f t="shared" si="275"/>
        <v>100</v>
      </c>
      <c r="L1618" s="10"/>
      <c r="R1618" s="13">
        <f t="shared" si="274"/>
        <v>17.893696117701015</v>
      </c>
    </row>
    <row r="1619" spans="11:18" ht="12.75">
      <c r="K1619" s="10">
        <f t="shared" si="275"/>
        <v>99</v>
      </c>
      <c r="L1619" s="10"/>
      <c r="R1619" s="13">
        <f t="shared" si="274"/>
        <v>17.931046547679685</v>
      </c>
    </row>
    <row r="1620" spans="11:18" ht="12.75">
      <c r="K1620" s="10">
        <f t="shared" si="275"/>
        <v>98</v>
      </c>
      <c r="L1620" s="10"/>
      <c r="R1620" s="13">
        <f t="shared" si="274"/>
        <v>17.968210858015254</v>
      </c>
    </row>
    <row r="1621" spans="11:18" ht="12.75">
      <c r="K1621" s="10">
        <f t="shared" si="275"/>
        <v>97</v>
      </c>
      <c r="L1621" s="10"/>
      <c r="R1621" s="13">
        <f t="shared" si="274"/>
        <v>18.00519278964704</v>
      </c>
    </row>
    <row r="1622" spans="11:18" ht="12.75">
      <c r="K1622" s="10">
        <f t="shared" si="275"/>
        <v>96</v>
      </c>
      <c r="L1622" s="10"/>
      <c r="R1622" s="13">
        <f t="shared" si="274"/>
        <v>18.04199604553527</v>
      </c>
    </row>
    <row r="1623" spans="11:18" ht="12.75">
      <c r="K1623" s="10">
        <f t="shared" si="275"/>
        <v>95</v>
      </c>
      <c r="L1623" s="10"/>
      <c r="R1623" s="13">
        <f t="shared" si="274"/>
        <v>18.078624290661104</v>
      </c>
    </row>
    <row r="1624" spans="11:18" ht="12.75">
      <c r="K1624" s="10">
        <f t="shared" si="275"/>
        <v>94</v>
      </c>
      <c r="L1624" s="10"/>
      <c r="R1624" s="13">
        <f t="shared" si="274"/>
        <v>18.11508115202661</v>
      </c>
    </row>
    <row r="1625" spans="11:12" ht="12.75">
      <c r="K1625" s="10">
        <f t="shared" si="275"/>
        <v>93</v>
      </c>
      <c r="L1625" s="10"/>
    </row>
  </sheetData>
  <printOptions/>
  <pageMargins left="0.75" right="0.75" top="1" bottom="1" header="0.5" footer="0.5"/>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I65"/>
  <sheetViews>
    <sheetView workbookViewId="0" topLeftCell="A46">
      <selection activeCell="I20" sqref="I20"/>
    </sheetView>
  </sheetViews>
  <sheetFormatPr defaultColWidth="11.00390625" defaultRowHeight="12.75"/>
  <cols>
    <col min="1" max="1" width="29.25390625" style="0" customWidth="1"/>
    <col min="4" max="4" width="10.125" style="0" customWidth="1"/>
    <col min="7" max="7" width="5.375" style="0" customWidth="1"/>
    <col min="8" max="8" width="5.00390625" style="0" customWidth="1"/>
  </cols>
  <sheetData>
    <row r="1" spans="1:2" ht="12.75">
      <c r="A1" t="s">
        <v>20</v>
      </c>
      <c r="B1" s="12">
        <v>2.5</v>
      </c>
    </row>
    <row r="2" ht="12.75">
      <c r="B2" s="12"/>
    </row>
    <row r="3" ht="12.75">
      <c r="B3" s="12"/>
    </row>
    <row r="4" ht="12.75">
      <c r="B4" s="12"/>
    </row>
    <row r="5" spans="1:2" ht="12.75">
      <c r="A5" s="14" t="s">
        <v>22</v>
      </c>
      <c r="B5" s="12"/>
    </row>
    <row r="6" ht="12.75">
      <c r="B6" s="12"/>
    </row>
    <row r="7" spans="2:6" ht="12.75">
      <c r="B7" s="9" t="s">
        <v>110</v>
      </c>
      <c r="C7" s="9" t="s">
        <v>111</v>
      </c>
      <c r="D7" s="9" t="s">
        <v>114</v>
      </c>
      <c r="E7" s="9" t="s">
        <v>280</v>
      </c>
      <c r="F7" s="9" t="s">
        <v>281</v>
      </c>
    </row>
    <row r="8" spans="2:6" ht="12.75">
      <c r="B8" s="9" t="s">
        <v>113</v>
      </c>
      <c r="C8" s="9" t="s">
        <v>113</v>
      </c>
      <c r="D8" s="9" t="s">
        <v>113</v>
      </c>
      <c r="E8" s="9" t="s">
        <v>113</v>
      </c>
      <c r="F8" s="9" t="s">
        <v>113</v>
      </c>
    </row>
    <row r="9" spans="1:6" ht="12.75">
      <c r="A9" t="s">
        <v>112</v>
      </c>
      <c r="B9" s="2">
        <f>6*2048*0.015+5*2</f>
        <v>194.32</v>
      </c>
      <c r="C9" s="11">
        <f>4096*2*0.015+2</f>
        <v>124.88</v>
      </c>
      <c r="D9">
        <v>0</v>
      </c>
      <c r="E9" s="2">
        <f>B9</f>
        <v>194.32</v>
      </c>
      <c r="F9" s="2">
        <f>C9</f>
        <v>124.88</v>
      </c>
    </row>
    <row r="11" spans="1:9" ht="12.75">
      <c r="A11" t="s">
        <v>283</v>
      </c>
      <c r="D11">
        <v>25</v>
      </c>
      <c r="E11" s="2">
        <f>E$9+$D11/$B$1</f>
        <v>204.32</v>
      </c>
      <c r="F11" s="2">
        <f>F$9+$D11/$B$1</f>
        <v>134.88</v>
      </c>
      <c r="I11" t="s">
        <v>21</v>
      </c>
    </row>
    <row r="13" spans="1:8" ht="12.75">
      <c r="A13" t="s">
        <v>282</v>
      </c>
      <c r="B13" s="2">
        <f>(8+5/8)*25.4</f>
        <v>219.075</v>
      </c>
      <c r="C13" s="2">
        <f>(6+5/8)*25.4</f>
        <v>168.27499999999998</v>
      </c>
      <c r="D13">
        <f>D11+10</f>
        <v>35</v>
      </c>
      <c r="E13" s="2">
        <f>E$9+$D13/$B$1</f>
        <v>208.32</v>
      </c>
      <c r="F13" s="2">
        <f>F$9+$D13/$B$1</f>
        <v>138.88</v>
      </c>
      <c r="G13" t="str">
        <f>IF(B13&gt;E13,"ok","problem")</f>
        <v>ok</v>
      </c>
      <c r="H13" t="str">
        <f>IF(C13&gt;F13,"ok","problem")</f>
        <v>ok</v>
      </c>
    </row>
    <row r="15" spans="1:8" ht="12.75">
      <c r="A15" t="s">
        <v>19</v>
      </c>
      <c r="B15" s="2">
        <f>25.4*(9+3/8)</f>
        <v>238.125</v>
      </c>
      <c r="C15" s="2">
        <f>25.4*6</f>
        <v>152.39999999999998</v>
      </c>
      <c r="D15">
        <v>60</v>
      </c>
      <c r="E15" s="2">
        <f>E$9+$D15/$B$1</f>
        <v>218.32</v>
      </c>
      <c r="F15" s="2">
        <f>F$9+$D15/$B$1</f>
        <v>148.88</v>
      </c>
      <c r="G15" t="str">
        <f>IF(B15&gt;E15,"ok","problem")</f>
        <v>ok</v>
      </c>
      <c r="H15" t="str">
        <f>IF(C15&gt;F15,"ok","problem")</f>
        <v>ok</v>
      </c>
    </row>
    <row r="19" ht="12.75">
      <c r="A19" s="14" t="s">
        <v>334</v>
      </c>
    </row>
    <row r="20" spans="2:5" ht="12.75">
      <c r="B20" s="9" t="s">
        <v>110</v>
      </c>
      <c r="C20" s="9" t="s">
        <v>111</v>
      </c>
      <c r="D20" s="9" t="s">
        <v>23</v>
      </c>
      <c r="E20" s="9" t="s">
        <v>335</v>
      </c>
    </row>
    <row r="21" spans="2:4" ht="12.75">
      <c r="B21" s="9" t="s">
        <v>195</v>
      </c>
      <c r="C21" s="9" t="s">
        <v>195</v>
      </c>
      <c r="D21" s="9" t="s">
        <v>24</v>
      </c>
    </row>
    <row r="23" spans="1:4" ht="12.75">
      <c r="A23" t="s">
        <v>332</v>
      </c>
      <c r="D23" s="4">
        <f>PI()*(24/39.37)^2</f>
        <v>1.167458701670772</v>
      </c>
    </row>
    <row r="25" spans="1:9" ht="12.75">
      <c r="A25" t="s">
        <v>194</v>
      </c>
      <c r="B25" s="17">
        <f>14/39.37</f>
        <v>0.35560071120142245</v>
      </c>
      <c r="C25" s="17">
        <f>14/39.37</f>
        <v>0.35560071120142245</v>
      </c>
      <c r="D25" s="13">
        <f>B25*C25</f>
        <v>0.12645186580695744</v>
      </c>
      <c r="E25" s="20">
        <f>D25/D$23</f>
        <v>0.10831378071531764</v>
      </c>
      <c r="I25" s="18"/>
    </row>
    <row r="26" spans="1:5" ht="12.75">
      <c r="A26" t="s">
        <v>193</v>
      </c>
      <c r="B26" s="17">
        <f>16/39.37</f>
        <v>0.40640081280162565</v>
      </c>
      <c r="C26" s="17">
        <f>18/39.37</f>
        <v>0.4572009144018288</v>
      </c>
      <c r="D26" s="13">
        <f>B26*C26</f>
        <v>0.1858068232265497</v>
      </c>
      <c r="E26" s="20">
        <f>D26/D$23</f>
        <v>0.15915494309189532</v>
      </c>
    </row>
    <row r="27" spans="1:9" ht="12.75">
      <c r="A27" t="s">
        <v>196</v>
      </c>
      <c r="B27" s="19">
        <f>MAX(B25,(120+E$13)/1000)</f>
        <v>0.35560071120142245</v>
      </c>
      <c r="C27" s="19">
        <f>((F13+10)*3+10)/1000</f>
        <v>0.45664</v>
      </c>
      <c r="D27" s="13">
        <f>B27*C27</f>
        <v>0.16238150876301755</v>
      </c>
      <c r="E27" s="20">
        <f>D27/D$23</f>
        <v>0.1390897241423875</v>
      </c>
      <c r="I27" s="12"/>
    </row>
    <row r="28" spans="1:5" ht="12.75">
      <c r="A28" t="s">
        <v>336</v>
      </c>
      <c r="B28" s="17">
        <f>B27</f>
        <v>0.35560071120142245</v>
      </c>
      <c r="C28" s="17">
        <v>0.3937</v>
      </c>
      <c r="D28" s="13">
        <f>B28*C28</f>
        <v>0.14</v>
      </c>
      <c r="E28" s="20">
        <f>D28/D$23</f>
        <v>0.11991858881144436</v>
      </c>
    </row>
    <row r="29" spans="1:5" ht="12.75">
      <c r="A29" t="s">
        <v>333</v>
      </c>
      <c r="B29" s="17">
        <f>0.3556</f>
        <v>0.3556</v>
      </c>
      <c r="C29" s="17">
        <f>0.50135</f>
        <v>0.50135</v>
      </c>
      <c r="D29" s="13">
        <f>B29*C29</f>
        <v>0.17828006</v>
      </c>
      <c r="E29" s="20">
        <f>D29/D$23</f>
        <v>0.15270780863156877</v>
      </c>
    </row>
    <row r="32" ht="12.75">
      <c r="A32" s="14" t="s">
        <v>219</v>
      </c>
    </row>
    <row r="33" spans="1:5" ht="12.75">
      <c r="A33" s="16" t="s">
        <v>304</v>
      </c>
      <c r="B33">
        <v>1</v>
      </c>
      <c r="C33">
        <v>1</v>
      </c>
      <c r="D33">
        <v>2</v>
      </c>
      <c r="E33">
        <v>2</v>
      </c>
    </row>
    <row r="34" spans="1:6" ht="12.75">
      <c r="A34" s="16" t="s">
        <v>220</v>
      </c>
      <c r="B34" s="1">
        <v>0.0001</v>
      </c>
      <c r="C34" s="1">
        <v>0.0001</v>
      </c>
      <c r="D34" s="1">
        <v>0.0001</v>
      </c>
      <c r="E34" s="1">
        <v>0.0001</v>
      </c>
      <c r="F34" t="s">
        <v>224</v>
      </c>
    </row>
    <row r="35" spans="1:6" ht="12.75">
      <c r="A35" s="16" t="s">
        <v>221</v>
      </c>
      <c r="B35" s="1">
        <v>6.5E-06</v>
      </c>
      <c r="C35" s="1">
        <v>3E-06</v>
      </c>
      <c r="D35" s="1">
        <f>B35</f>
        <v>6.5E-06</v>
      </c>
      <c r="E35" s="1">
        <f>C35</f>
        <v>3E-06</v>
      </c>
      <c r="F35" t="s">
        <v>224</v>
      </c>
    </row>
    <row r="36" spans="1:6" ht="12.75">
      <c r="A36" s="16" t="s">
        <v>225</v>
      </c>
      <c r="B36" s="10">
        <f>12*2048*4096/3600^2</f>
        <v>7.76722962962963</v>
      </c>
      <c r="C36" s="10">
        <f>12*2048*4096/3600^2</f>
        <v>7.76722962962963</v>
      </c>
      <c r="D36" s="10">
        <f>12*2048*4096/3600^2*21/24</f>
        <v>6.7963259259259265</v>
      </c>
      <c r="E36" s="10">
        <f>12*2048*4096/3600^2*21/24</f>
        <v>6.7963259259259265</v>
      </c>
      <c r="F36" s="15" t="s">
        <v>222</v>
      </c>
    </row>
    <row r="37" spans="1:6" ht="12.75">
      <c r="A37" s="16" t="s">
        <v>223</v>
      </c>
      <c r="B37" s="2">
        <f>4100*(B34+(9+2048+30)*B35)</f>
        <v>56.028549999999996</v>
      </c>
      <c r="C37" s="2">
        <f>4100*(C34+(9+2048+30)*C35)</f>
        <v>26.0801</v>
      </c>
      <c r="D37" s="2">
        <f>4100*(D34+(9+1024+30)*D35)</f>
        <v>28.73895</v>
      </c>
      <c r="E37" s="2">
        <f>4100*(E34+(9+1024+30)*E35)</f>
        <v>13.4849</v>
      </c>
      <c r="F37" t="s">
        <v>224</v>
      </c>
    </row>
    <row r="39" spans="1:5" ht="12.75">
      <c r="A39" s="21" t="s">
        <v>303</v>
      </c>
      <c r="B39" s="21" t="s">
        <v>305</v>
      </c>
      <c r="C39" s="21" t="s">
        <v>305</v>
      </c>
      <c r="D39" s="21" t="s">
        <v>305</v>
      </c>
      <c r="E39" s="21" t="s">
        <v>305</v>
      </c>
    </row>
    <row r="40" spans="1:5" ht="12.75">
      <c r="A40" s="22">
        <v>25</v>
      </c>
      <c r="B40" s="2">
        <f aca="true" t="shared" si="0" ref="B40:E41">3600/($A40+B$37)*B$36</f>
        <v>345.0885726903254</v>
      </c>
      <c r="C40" s="2">
        <f t="shared" si="0"/>
        <v>547.4152686988997</v>
      </c>
      <c r="D40" s="2">
        <f t="shared" si="0"/>
        <v>455.2893819721698</v>
      </c>
      <c r="E40" s="2">
        <f t="shared" si="0"/>
        <v>635.7499521457335</v>
      </c>
    </row>
    <row r="41" spans="1:5" ht="12.75">
      <c r="A41">
        <v>50</v>
      </c>
      <c r="B41" s="2">
        <f t="shared" si="0"/>
        <v>263.7216737064373</v>
      </c>
      <c r="C41" s="2">
        <f t="shared" si="0"/>
        <v>367.5340419724299</v>
      </c>
      <c r="D41" s="2">
        <f t="shared" si="0"/>
        <v>310.73278642061314</v>
      </c>
      <c r="E41" s="2">
        <f t="shared" si="0"/>
        <v>385.3951622091763</v>
      </c>
    </row>
    <row r="42" spans="1:5" ht="12.75">
      <c r="A42">
        <v>75</v>
      </c>
      <c r="B42" s="2">
        <f aca="true" t="shared" si="1" ref="B42:D46">3600/($A42+B$37)*B$36</f>
        <v>213.40407618543185</v>
      </c>
      <c r="C42" s="2">
        <f t="shared" si="1"/>
        <v>276.63236054046905</v>
      </c>
      <c r="D42" s="2">
        <f t="shared" si="1"/>
        <v>235.84944067135183</v>
      </c>
      <c r="E42" s="2">
        <f>3600/($A42+E$37)*E$36</f>
        <v>276.5078938138975</v>
      </c>
    </row>
    <row r="43" spans="1:5" ht="12.75">
      <c r="A43">
        <v>100</v>
      </c>
      <c r="B43" s="2">
        <f t="shared" si="1"/>
        <v>179.2109627799955</v>
      </c>
      <c r="C43" s="2">
        <f t="shared" si="1"/>
        <v>221.77985793687242</v>
      </c>
      <c r="D43" s="2">
        <f t="shared" si="1"/>
        <v>190.0495019831476</v>
      </c>
      <c r="E43" s="2">
        <f>3600/($A43+E$37)*E$36</f>
        <v>215.59496755368633</v>
      </c>
    </row>
    <row r="44" spans="1:5" ht="12.75">
      <c r="A44">
        <v>150</v>
      </c>
      <c r="B44" s="2">
        <f t="shared" si="1"/>
        <v>135.71918390274877</v>
      </c>
      <c r="C44" s="2">
        <f t="shared" si="1"/>
        <v>158.8028781598072</v>
      </c>
      <c r="D44" s="2">
        <f t="shared" si="1"/>
        <v>136.88551562674692</v>
      </c>
      <c r="E44" s="2">
        <f>3600/($A44+E$37)*E$36</f>
        <v>149.65769519590697</v>
      </c>
    </row>
    <row r="45" spans="1:5" ht="12.75">
      <c r="A45">
        <v>200</v>
      </c>
      <c r="B45" s="2">
        <f t="shared" si="1"/>
        <v>109.21448669168602</v>
      </c>
      <c r="C45" s="2">
        <f t="shared" si="1"/>
        <v>123.68194576465008</v>
      </c>
      <c r="D45" s="2">
        <f t="shared" si="1"/>
        <v>106.96373894054045</v>
      </c>
      <c r="E45" s="2">
        <f>3600/($A45+E$37)*E$36</f>
        <v>114.60657560948495</v>
      </c>
    </row>
    <row r="46" spans="1:5" ht="12.75">
      <c r="A46">
        <v>250</v>
      </c>
      <c r="B46" s="2">
        <f t="shared" si="1"/>
        <v>91.37064717218921</v>
      </c>
      <c r="C46" s="2">
        <f t="shared" si="1"/>
        <v>101.28229693725359</v>
      </c>
      <c r="D46" s="2">
        <f t="shared" si="1"/>
        <v>87.77665745434334</v>
      </c>
      <c r="E46" s="2">
        <f>3600/($A46+E$37)*E$36</f>
        <v>92.85835102251907</v>
      </c>
    </row>
    <row r="51" ht="12.75">
      <c r="A51" s="14" t="s">
        <v>340</v>
      </c>
    </row>
    <row r="52" spans="1:3" ht="12.75">
      <c r="A52" t="s">
        <v>337</v>
      </c>
      <c r="B52" s="17">
        <f>(48/39.37-B29)/2</f>
        <v>0.43180121920243847</v>
      </c>
      <c r="C52">
        <f>3</f>
        <v>3</v>
      </c>
    </row>
    <row r="53" spans="1:2" ht="12.75">
      <c r="A53" t="s">
        <v>339</v>
      </c>
      <c r="B53" s="17">
        <f>B52/C52</f>
        <v>0.14393373973414617</v>
      </c>
    </row>
    <row r="54" spans="1:2" ht="12.75">
      <c r="A54" t="s">
        <v>338</v>
      </c>
      <c r="B54" s="17">
        <f>ATAN(B52/C52)*180/PI()</f>
        <v>8.190543989897044</v>
      </c>
    </row>
    <row r="56" spans="1:3" ht="12.75">
      <c r="A56" t="s">
        <v>341</v>
      </c>
      <c r="C56" s="17">
        <v>0.15945</v>
      </c>
    </row>
    <row r="57" spans="1:2" ht="12.75">
      <c r="A57" t="s">
        <v>346</v>
      </c>
      <c r="B57" s="17">
        <f>C56*B53</f>
        <v>0.022950234800609606</v>
      </c>
    </row>
    <row r="58" ht="12.75">
      <c r="A58" t="s">
        <v>342</v>
      </c>
    </row>
    <row r="59" spans="1:6" ht="12.75">
      <c r="A59" t="s">
        <v>343</v>
      </c>
      <c r="C59" s="17">
        <v>0.01252</v>
      </c>
      <c r="F59" t="s">
        <v>344</v>
      </c>
    </row>
    <row r="60" spans="1:2" ht="12.75">
      <c r="A60" t="s">
        <v>345</v>
      </c>
      <c r="B60" s="17">
        <f>C59*B53</f>
        <v>0.00180205042147151</v>
      </c>
    </row>
    <row r="62" spans="1:9" ht="12.75">
      <c r="A62" t="s">
        <v>5</v>
      </c>
      <c r="C62" s="17">
        <v>0.16422</v>
      </c>
      <c r="I62" s="71" t="s">
        <v>12</v>
      </c>
    </row>
    <row r="63" spans="1:9" ht="12.75">
      <c r="A63" t="s">
        <v>6</v>
      </c>
      <c r="B63" s="17">
        <f>C62*B53</f>
        <v>0.023636798739141485</v>
      </c>
      <c r="I63" s="71" t="s">
        <v>11</v>
      </c>
    </row>
    <row r="64" spans="1:6" ht="12.75">
      <c r="A64" t="s">
        <v>8</v>
      </c>
      <c r="B64">
        <v>0.033</v>
      </c>
      <c r="F64" t="s">
        <v>7</v>
      </c>
    </row>
    <row r="65" spans="1:6" ht="12.75">
      <c r="A65" t="s">
        <v>9</v>
      </c>
      <c r="B65" s="17">
        <v>0.0254</v>
      </c>
      <c r="F65" t="s">
        <v>10</v>
      </c>
    </row>
  </sheetData>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3:I26"/>
  <sheetViews>
    <sheetView workbookViewId="0" topLeftCell="A1">
      <selection activeCell="A36" sqref="A36"/>
    </sheetView>
  </sheetViews>
  <sheetFormatPr defaultColWidth="11.00390625" defaultRowHeight="12.75"/>
  <cols>
    <col min="1" max="1" width="69.625" style="0" customWidth="1"/>
  </cols>
  <sheetData>
    <row r="3" spans="1:2" ht="12.75">
      <c r="A3" t="s">
        <v>121</v>
      </c>
      <c r="B3" t="s">
        <v>122</v>
      </c>
    </row>
    <row r="5" ht="12.75">
      <c r="A5" t="s">
        <v>125</v>
      </c>
    </row>
    <row r="7" ht="12.75">
      <c r="A7" t="s">
        <v>0</v>
      </c>
    </row>
    <row r="9" ht="12.75">
      <c r="A9" t="s">
        <v>124</v>
      </c>
    </row>
    <row r="11" spans="1:2" ht="12.75">
      <c r="A11" t="s">
        <v>126</v>
      </c>
      <c r="B11" t="s">
        <v>123</v>
      </c>
    </row>
    <row r="13" ht="12.75">
      <c r="A13" t="s">
        <v>127</v>
      </c>
    </row>
    <row r="15" ht="12.75">
      <c r="A15" t="s">
        <v>128</v>
      </c>
    </row>
    <row r="17" ht="12.75">
      <c r="A17" t="s">
        <v>129</v>
      </c>
    </row>
    <row r="18" ht="12.75">
      <c r="A18" s="26" t="s">
        <v>130</v>
      </c>
    </row>
    <row r="19" ht="12.75">
      <c r="A19" s="26" t="s">
        <v>1</v>
      </c>
    </row>
    <row r="21" ht="12.75">
      <c r="A21" s="26" t="s">
        <v>2</v>
      </c>
    </row>
    <row r="24" spans="1:9" ht="12.75">
      <c r="A24" t="s">
        <v>131</v>
      </c>
      <c r="H24">
        <f>0.0015*25.4</f>
        <v>0.0381</v>
      </c>
      <c r="I24" t="s">
        <v>258</v>
      </c>
    </row>
    <row r="26" spans="1:2" ht="12.75">
      <c r="A26" t="s">
        <v>4</v>
      </c>
      <c r="B26" t="s">
        <v>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3:K91"/>
  <sheetViews>
    <sheetView workbookViewId="0" topLeftCell="A48">
      <selection activeCell="H75" sqref="H75"/>
    </sheetView>
  </sheetViews>
  <sheetFormatPr defaultColWidth="11.00390625" defaultRowHeight="12.75"/>
  <cols>
    <col min="1" max="1" width="22.75390625" style="0" customWidth="1"/>
    <col min="2" max="2" width="12.00390625" style="0" bestFit="1" customWidth="1"/>
  </cols>
  <sheetData>
    <row r="3" spans="1:3" ht="12.75">
      <c r="A3" t="s">
        <v>132</v>
      </c>
      <c r="B3" s="31">
        <f>10*10*5.75/39.37^3*1000</f>
        <v>9.422618335596944</v>
      </c>
      <c r="C3" t="s">
        <v>133</v>
      </c>
    </row>
    <row r="5" spans="2:4" ht="39">
      <c r="B5" s="68" t="s">
        <v>138</v>
      </c>
      <c r="D5" t="s">
        <v>140</v>
      </c>
    </row>
    <row r="6" spans="1:6" ht="12.75">
      <c r="A6" t="s">
        <v>134</v>
      </c>
      <c r="B6">
        <v>2.1</v>
      </c>
      <c r="C6" t="s">
        <v>135</v>
      </c>
      <c r="F6">
        <f>10000/60</f>
        <v>166.66666666666666</v>
      </c>
    </row>
    <row r="7" spans="1:3" ht="12.75">
      <c r="A7" t="s">
        <v>136</v>
      </c>
      <c r="B7" s="2">
        <f>B3/1000/B6*3600</f>
        <v>16.153060003880473</v>
      </c>
      <c r="C7" t="s">
        <v>224</v>
      </c>
    </row>
    <row r="9" spans="1:3" ht="12.75">
      <c r="A9" t="s">
        <v>137</v>
      </c>
      <c r="B9">
        <v>60</v>
      </c>
      <c r="C9" t="s">
        <v>139</v>
      </c>
    </row>
    <row r="15" spans="1:2" ht="12.75">
      <c r="A15" s="1">
        <v>0.05</v>
      </c>
      <c r="B15" t="s">
        <v>141</v>
      </c>
    </row>
    <row r="16" spans="1:2" ht="12.75">
      <c r="A16" s="1">
        <f>760*A15</f>
        <v>38</v>
      </c>
      <c r="B16" t="s">
        <v>142</v>
      </c>
    </row>
    <row r="20" ht="12.75">
      <c r="A20" t="s">
        <v>295</v>
      </c>
    </row>
    <row r="21" spans="1:3" ht="12.75">
      <c r="A21" s="26" t="s">
        <v>114</v>
      </c>
      <c r="B21">
        <v>22.22</v>
      </c>
      <c r="C21" t="s">
        <v>258</v>
      </c>
    </row>
    <row r="22" spans="1:2" ht="12.75">
      <c r="A22" s="26" t="s">
        <v>110</v>
      </c>
      <c r="B22">
        <v>25.4</v>
      </c>
    </row>
    <row r="23" spans="1:2" ht="12.75">
      <c r="A23" s="26" t="s">
        <v>111</v>
      </c>
      <c r="B23">
        <v>50.8</v>
      </c>
    </row>
    <row r="24" ht="12.75">
      <c r="A24" s="26"/>
    </row>
    <row r="25" spans="1:3" ht="12.75">
      <c r="A25" s="26" t="s">
        <v>296</v>
      </c>
      <c r="B25" s="10">
        <f>B21*B22*B23/1000</f>
        <v>28.670910399999993</v>
      </c>
      <c r="C25" t="s">
        <v>297</v>
      </c>
    </row>
    <row r="26" spans="2:3" ht="12.75">
      <c r="B26" s="10">
        <f>B21*B22*B23/25.4^3</f>
        <v>1.7496062992125982</v>
      </c>
      <c r="C26" t="s">
        <v>298</v>
      </c>
    </row>
    <row r="30" ht="12.75">
      <c r="B30">
        <f>2.5</f>
        <v>2.5</v>
      </c>
    </row>
    <row r="31" ht="12.75">
      <c r="B31">
        <v>0.67</v>
      </c>
    </row>
    <row r="33" ht="12.75">
      <c r="B33">
        <f>PI()*(B30/2)^2*B31</f>
        <v>3.288854809226815</v>
      </c>
    </row>
    <row r="36" ht="12.75">
      <c r="A36" s="14" t="s">
        <v>77</v>
      </c>
    </row>
    <row r="38" spans="1:3" ht="12.75">
      <c r="A38" t="s">
        <v>299</v>
      </c>
      <c r="B38">
        <v>145.5</v>
      </c>
      <c r="C38" t="s">
        <v>258</v>
      </c>
    </row>
    <row r="39" spans="1:3" ht="12.75">
      <c r="A39" t="s">
        <v>255</v>
      </c>
      <c r="B39" s="49">
        <v>0.0012</v>
      </c>
      <c r="C39" t="s">
        <v>328</v>
      </c>
    </row>
    <row r="40" spans="1:3" ht="12.75">
      <c r="A40" t="s">
        <v>330</v>
      </c>
      <c r="B40" s="17">
        <f>B38*B39</f>
        <v>0.17459999999999998</v>
      </c>
      <c r="C40" t="s">
        <v>258</v>
      </c>
    </row>
    <row r="42" spans="1:7" ht="12.75">
      <c r="A42" t="s">
        <v>252</v>
      </c>
      <c r="B42">
        <v>95</v>
      </c>
      <c r="C42" t="s">
        <v>331</v>
      </c>
      <c r="G42" s="12" t="s">
        <v>253</v>
      </c>
    </row>
    <row r="43" spans="1:3" ht="12.75">
      <c r="A43" t="s">
        <v>256</v>
      </c>
      <c r="B43" s="49">
        <v>0.00247</v>
      </c>
      <c r="C43" t="s">
        <v>75</v>
      </c>
    </row>
    <row r="44" spans="1:3" ht="12.75">
      <c r="A44" t="s">
        <v>330</v>
      </c>
      <c r="B44" s="17">
        <f>B42*B43</f>
        <v>0.23465</v>
      </c>
      <c r="C44" t="s">
        <v>258</v>
      </c>
    </row>
    <row r="46" spans="1:3" ht="12.75">
      <c r="A46" t="s">
        <v>254</v>
      </c>
      <c r="B46">
        <f>198/2</f>
        <v>99</v>
      </c>
      <c r="C46" t="s">
        <v>258</v>
      </c>
    </row>
    <row r="47" spans="1:2" ht="12.75">
      <c r="A47" t="s">
        <v>329</v>
      </c>
      <c r="B47" s="49">
        <v>0.000733</v>
      </c>
    </row>
    <row r="48" spans="1:2" ht="12.75">
      <c r="A48" t="s">
        <v>330</v>
      </c>
      <c r="B48" s="17">
        <f>B46*B47</f>
        <v>0.072567</v>
      </c>
    </row>
    <row r="49" ht="12.75">
      <c r="B49" s="17"/>
    </row>
    <row r="50" spans="1:3" ht="12.75">
      <c r="A50" t="s">
        <v>76</v>
      </c>
      <c r="B50" s="70">
        <f>(B44-B48)-B40</f>
        <v>-0.012517</v>
      </c>
      <c r="C50" s="14" t="s">
        <v>258</v>
      </c>
    </row>
    <row r="53" ht="12.75">
      <c r="A53" s="14" t="s">
        <v>176</v>
      </c>
    </row>
    <row r="55" spans="1:3" ht="12.75">
      <c r="A55" t="s">
        <v>78</v>
      </c>
      <c r="B55">
        <f>58.42-6.35</f>
        <v>52.07</v>
      </c>
      <c r="C55" t="s">
        <v>258</v>
      </c>
    </row>
    <row r="56" spans="1:11" ht="12.75">
      <c r="A56" t="s">
        <v>382</v>
      </c>
      <c r="B56" s="49">
        <f>F56</f>
        <v>0.00236</v>
      </c>
      <c r="D56" t="s">
        <v>379</v>
      </c>
      <c r="F56">
        <v>0.00236</v>
      </c>
      <c r="G56" t="s">
        <v>190</v>
      </c>
      <c r="H56">
        <v>0.000507</v>
      </c>
      <c r="I56" t="s">
        <v>191</v>
      </c>
      <c r="J56">
        <v>0.00163</v>
      </c>
      <c r="K56" t="s">
        <v>192</v>
      </c>
    </row>
    <row r="57" spans="1:3" ht="12.75">
      <c r="A57" t="s">
        <v>330</v>
      </c>
      <c r="B57" s="17">
        <f>B55*B56</f>
        <v>0.1228852</v>
      </c>
      <c r="C57" t="s">
        <v>258</v>
      </c>
    </row>
    <row r="59" spans="1:3" ht="12.75">
      <c r="A59" t="s">
        <v>79</v>
      </c>
      <c r="B59">
        <v>54.21</v>
      </c>
      <c r="C59" t="s">
        <v>258</v>
      </c>
    </row>
    <row r="60" spans="1:3" ht="12.75">
      <c r="A60" t="s">
        <v>381</v>
      </c>
      <c r="B60" s="49">
        <v>0.000633</v>
      </c>
      <c r="C60" t="s">
        <v>170</v>
      </c>
    </row>
    <row r="61" spans="1:4" ht="12.75">
      <c r="A61" t="s">
        <v>330</v>
      </c>
      <c r="B61" s="17">
        <f>B59*B60</f>
        <v>0.03431493</v>
      </c>
      <c r="C61" t="s">
        <v>258</v>
      </c>
      <c r="D61" t="s">
        <v>171</v>
      </c>
    </row>
    <row r="62" ht="12.75">
      <c r="D62" s="6" t="s">
        <v>172</v>
      </c>
    </row>
    <row r="63" spans="1:3" ht="12.75">
      <c r="A63" t="s">
        <v>80</v>
      </c>
      <c r="B63">
        <v>40</v>
      </c>
      <c r="C63" t="s">
        <v>258</v>
      </c>
    </row>
    <row r="64" spans="1:3" ht="12.75">
      <c r="A64" t="s">
        <v>381</v>
      </c>
      <c r="B64" s="49">
        <v>0.00153</v>
      </c>
      <c r="C64" t="s">
        <v>170</v>
      </c>
    </row>
    <row r="65" spans="1:4" ht="12.75">
      <c r="A65" t="s">
        <v>330</v>
      </c>
      <c r="B65" s="17">
        <f>B63*B64</f>
        <v>0.0612</v>
      </c>
      <c r="C65" t="s">
        <v>258</v>
      </c>
      <c r="D65" t="s">
        <v>173</v>
      </c>
    </row>
    <row r="67" spans="1:3" ht="12.75">
      <c r="A67" t="s">
        <v>380</v>
      </c>
      <c r="B67">
        <f>38/2+4</f>
        <v>23</v>
      </c>
      <c r="C67" t="s">
        <v>258</v>
      </c>
    </row>
    <row r="68" spans="1:4" ht="12.75">
      <c r="A68" t="s">
        <v>256</v>
      </c>
      <c r="B68" s="49">
        <v>0.00247</v>
      </c>
      <c r="D68" t="s">
        <v>174</v>
      </c>
    </row>
    <row r="69" spans="1:3" ht="12.75">
      <c r="A69" t="s">
        <v>330</v>
      </c>
      <c r="B69" s="17">
        <f>B67*B68</f>
        <v>0.05681</v>
      </c>
      <c r="C69" t="s">
        <v>258</v>
      </c>
    </row>
    <row r="71" spans="1:3" ht="12.75">
      <c r="A71" t="s">
        <v>175</v>
      </c>
      <c r="B71" s="70">
        <f>B61-B57+B65+B69</f>
        <v>0.02943972999999999</v>
      </c>
      <c r="C71" s="14" t="s">
        <v>258</v>
      </c>
    </row>
    <row r="72" ht="12.75">
      <c r="B72" s="17"/>
    </row>
    <row r="75" ht="12.75">
      <c r="A75" s="14" t="s">
        <v>177</v>
      </c>
    </row>
    <row r="76" spans="1:3" ht="12.75">
      <c r="A76" t="s">
        <v>178</v>
      </c>
      <c r="B76">
        <v>0.5</v>
      </c>
      <c r="C76" t="s">
        <v>94</v>
      </c>
    </row>
    <row r="77" spans="1:3" ht="12.75">
      <c r="A77" t="s">
        <v>179</v>
      </c>
      <c r="B77">
        <v>0.01</v>
      </c>
      <c r="C77" t="s">
        <v>94</v>
      </c>
    </row>
    <row r="78" spans="1:3" ht="12.75">
      <c r="A78" t="s">
        <v>180</v>
      </c>
      <c r="B78">
        <f>PI()*((B76/2)^2-((B76-B77)/2)^2)</f>
        <v>0.007775441817634753</v>
      </c>
      <c r="C78" t="s">
        <v>181</v>
      </c>
    </row>
    <row r="79" spans="2:3" ht="12.75">
      <c r="B79" s="69">
        <f>B78/39.37^2</f>
        <v>5.0164241087416076E-06</v>
      </c>
      <c r="C79" t="s">
        <v>210</v>
      </c>
    </row>
    <row r="80" spans="1:3" ht="12.75">
      <c r="A80" t="s">
        <v>184</v>
      </c>
      <c r="B80">
        <v>0.14</v>
      </c>
      <c r="C80" t="s">
        <v>372</v>
      </c>
    </row>
    <row r="81" ht="12.75">
      <c r="G81">
        <f>30/12.5</f>
        <v>2.4</v>
      </c>
    </row>
    <row r="82" spans="1:3" ht="12.75">
      <c r="A82" t="s">
        <v>182</v>
      </c>
      <c r="B82">
        <v>210.495</v>
      </c>
      <c r="C82" t="s">
        <v>183</v>
      </c>
    </row>
    <row r="83" spans="1:3" ht="12.75">
      <c r="A83" t="s">
        <v>188</v>
      </c>
      <c r="B83">
        <v>25</v>
      </c>
      <c r="C83" t="s">
        <v>185</v>
      </c>
    </row>
    <row r="84" spans="2:3" ht="12.75">
      <c r="B84">
        <f>B83*0.454*9.8</f>
        <v>111.23</v>
      </c>
      <c r="C84" t="s">
        <v>186</v>
      </c>
    </row>
    <row r="85" spans="1:3" ht="12.75">
      <c r="A85" t="s">
        <v>187</v>
      </c>
      <c r="B85" s="44">
        <f>B84/B82/1000000000*B80/B79*1000000</f>
        <v>14.74734846293138</v>
      </c>
      <c r="C85" s="14" t="s">
        <v>189</v>
      </c>
    </row>
    <row r="88" ht="12.75">
      <c r="A88" s="14" t="s">
        <v>13</v>
      </c>
    </row>
    <row r="89" spans="1:3" ht="12.75">
      <c r="A89" t="s">
        <v>14</v>
      </c>
      <c r="B89">
        <f>2.54*2.5</f>
        <v>6.35</v>
      </c>
      <c r="C89" t="s">
        <v>15</v>
      </c>
    </row>
    <row r="90" spans="1:4" ht="12.75">
      <c r="A90" t="s">
        <v>16</v>
      </c>
      <c r="B90">
        <f>0.8*2.54</f>
        <v>2.032</v>
      </c>
      <c r="C90" t="s">
        <v>15</v>
      </c>
      <c r="D90" t="s">
        <v>168</v>
      </c>
    </row>
    <row r="91" spans="1:3" ht="12.75">
      <c r="A91" t="s">
        <v>91</v>
      </c>
      <c r="B91" s="2">
        <f>PI()*(B89/2)^2*B90</f>
        <v>64.3518498453822</v>
      </c>
      <c r="C91" t="s">
        <v>297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C18"/>
  <sheetViews>
    <sheetView workbookViewId="0" topLeftCell="A1">
      <selection activeCell="A18" sqref="A18"/>
    </sheetView>
  </sheetViews>
  <sheetFormatPr defaultColWidth="11.00390625" defaultRowHeight="12.75"/>
  <cols>
    <col min="1" max="1" width="20.00390625" style="0" customWidth="1"/>
  </cols>
  <sheetData>
    <row r="2" ht="18">
      <c r="A2" s="8" t="s">
        <v>60</v>
      </c>
    </row>
    <row r="3" ht="12.75">
      <c r="A3" t="s">
        <v>61</v>
      </c>
    </row>
    <row r="5" spans="1:3" ht="12.75">
      <c r="A5" t="s">
        <v>62</v>
      </c>
      <c r="B5" s="42">
        <v>40</v>
      </c>
      <c r="C5" t="s">
        <v>216</v>
      </c>
    </row>
    <row r="6" spans="1:3" ht="12.75">
      <c r="A6" t="s">
        <v>63</v>
      </c>
      <c r="B6" s="42">
        <v>2000</v>
      </c>
      <c r="C6" t="s">
        <v>59</v>
      </c>
    </row>
    <row r="7" spans="1:3" ht="12.75">
      <c r="A7" t="s">
        <v>58</v>
      </c>
      <c r="B7" s="2">
        <f>B5*B6/14</f>
        <v>5714.285714285715</v>
      </c>
      <c r="C7" t="s">
        <v>216</v>
      </c>
    </row>
    <row r="8" spans="1:3" ht="12.75">
      <c r="A8" t="s">
        <v>53</v>
      </c>
      <c r="B8" s="2">
        <f>(12/39.37)^3*1000000</f>
        <v>28317.01649375917</v>
      </c>
      <c r="C8" t="s">
        <v>297</v>
      </c>
    </row>
    <row r="9" spans="1:3" ht="12.75">
      <c r="A9" t="s">
        <v>57</v>
      </c>
      <c r="B9" s="42">
        <v>8</v>
      </c>
      <c r="C9" t="s">
        <v>56</v>
      </c>
    </row>
    <row r="10" spans="2:3" ht="12.75">
      <c r="B10" s="24">
        <f>B9/B8*3600</f>
        <v>1.0170562992166663</v>
      </c>
      <c r="C10" t="s">
        <v>55</v>
      </c>
    </row>
    <row r="11" spans="1:3" s="14" customFormat="1" ht="12.75">
      <c r="A11" s="14" t="s">
        <v>54</v>
      </c>
      <c r="B11" s="24">
        <f>B7*1000/B9/3600/24</f>
        <v>8.267195767195767</v>
      </c>
      <c r="C11" s="14" t="s">
        <v>64</v>
      </c>
    </row>
    <row r="14" ht="12.75">
      <c r="A14" t="s">
        <v>65</v>
      </c>
    </row>
    <row r="17" ht="12.75">
      <c r="A17" t="s">
        <v>67</v>
      </c>
    </row>
    <row r="18" ht="12.75">
      <c r="A18" t="s">
        <v>66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Smith</dc:creator>
  <cp:keywords/>
  <dc:description/>
  <cp:lastModifiedBy>Roger Smith</cp:lastModifiedBy>
  <dcterms:created xsi:type="dcterms:W3CDTF">2007-01-25T19:17:07Z</dcterms:created>
  <cp:category/>
  <cp:version/>
  <cp:contentType/>
  <cp:contentStatus/>
</cp:coreProperties>
</file>