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00" windowWidth="25040" windowHeight="15840" tabRatio="500" activeTab="0"/>
  </bookViews>
  <sheets>
    <sheet name="LGS-AO Acquisition" sheetId="1" r:id="rId1"/>
    <sheet name="NGS-AO Acquisition" sheetId="2" r:id="rId2"/>
  </sheets>
  <definedNames/>
  <calcPr fullCalcOnLoad="1"/>
</workbook>
</file>

<file path=xl/sharedStrings.xml><?xml version="1.0" encoding="utf-8"?>
<sst xmlns="http://schemas.openxmlformats.org/spreadsheetml/2006/main" count="104" uniqueCount="67">
  <si>
    <t>Offset arms to center stars in FOV (automated, &lt;2")</t>
  </si>
  <si>
    <t>Close NGS TTS loops</t>
  </si>
  <si>
    <t>Offset PnS LGS pickoffs</t>
  </si>
  <si>
    <t>Record full-frame TTS/TTFA image</t>
  </si>
  <si>
    <t>Select region of interest</t>
  </si>
  <si>
    <t>Step</t>
  </si>
  <si>
    <t>Offset telescope to sky</t>
  </si>
  <si>
    <t>Offset back to target</t>
  </si>
  <si>
    <t>Close DM loops</t>
  </si>
  <si>
    <t>Close TWFS loop</t>
  </si>
  <si>
    <t>Project laser</t>
  </si>
  <si>
    <t>Close TT and NGS focus loops</t>
  </si>
  <si>
    <t>Wait for focus to converge</t>
  </si>
  <si>
    <t xml:space="preserve">Depends on </t>
  </si>
  <si>
    <t>Parallel to step 2</t>
  </si>
  <si>
    <t>Parallel to steps 2-8</t>
  </si>
  <si>
    <t>Parallel to steps 2-14</t>
  </si>
  <si>
    <t>Parallel to steps 2-10</t>
  </si>
  <si>
    <t>Requirement: 120s from end of slew to first science exposure</t>
  </si>
  <si>
    <t>Not certain how realistic this estimate is.</t>
  </si>
  <si>
    <t>Close Science TT &amp; focus loops</t>
  </si>
  <si>
    <t>Requirement: ?</t>
  </si>
  <si>
    <t>Record HO-WFS background</t>
  </si>
  <si>
    <t>Record TT/TTFA background</t>
  </si>
  <si>
    <t>Remove ACAM fold mirror</t>
  </si>
  <si>
    <t>Parallel to step 8</t>
  </si>
  <si>
    <t>Configure HO-WFS</t>
  </si>
  <si>
    <t>Close TT &amp; DM loops</t>
  </si>
  <si>
    <t>~1s integration, full-frame</t>
  </si>
  <si>
    <t>Close LGS TT loops</t>
  </si>
  <si>
    <t>Open laser shutter</t>
  </si>
  <si>
    <t>Parallel Activities</t>
  </si>
  <si>
    <t>Seconds</t>
  </si>
  <si>
    <t>Budget</t>
  </si>
  <si>
    <t>Configure PnS laser asterism</t>
  </si>
  <si>
    <t>Install ACAM fold mirror</t>
  </si>
  <si>
    <t>Configure NGS sensors</t>
  </si>
  <si>
    <t>Integration</t>
  </si>
  <si>
    <t>Slew to pointing star</t>
  </si>
  <si>
    <t>Must reach R=12.0 with SNR&gt;20 for easy automated analysis</t>
  </si>
  <si>
    <t>Operator verify</t>
  </si>
  <si>
    <t>Slew to science target</t>
  </si>
  <si>
    <t>laser should be tuned off 589nm line</t>
  </si>
  <si>
    <t>Record LGS WFS background</t>
  </si>
  <si>
    <t>Tune laser to 589nm</t>
  </si>
  <si>
    <t>If necessary, offset  pickoffs &lt;3" to center TT stages</t>
  </si>
  <si>
    <t>Acquire NGS</t>
  </si>
  <si>
    <t>Configure LGS WFS</t>
  </si>
  <si>
    <t>Offset TT/TTFA sensor arms</t>
  </si>
  <si>
    <t>Remainder</t>
  </si>
  <si>
    <t>Readout</t>
  </si>
  <si>
    <t>Analysis</t>
  </si>
  <si>
    <t>Check pointing</t>
  </si>
  <si>
    <t>Terminate AO correction</t>
  </si>
  <si>
    <t>Open loops and shutter laser</t>
  </si>
  <si>
    <t>TBC; need median value vs. science case</t>
  </si>
  <si>
    <t>Correct pointing</t>
  </si>
  <si>
    <t>Spotter confirmation</t>
  </si>
  <si>
    <t>Acquire LGS</t>
  </si>
  <si>
    <t>NGAO Flowdown Budget:</t>
  </si>
  <si>
    <t>Units</t>
  </si>
  <si>
    <t>Current Estimate</t>
  </si>
  <si>
    <t>Available Allocation</t>
  </si>
  <si>
    <t>Flowdown Tree</t>
  </si>
  <si>
    <t>Rationale</t>
  </si>
  <si>
    <t>Value</t>
  </si>
  <si>
    <t>Version 0.2 - 5/19/09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</si>
</sst>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/d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Verdana"/>
      <family val="0"/>
    </font>
    <font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169" fontId="0" fillId="2" borderId="0" xfId="0" applyNumberFormat="1" applyFill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9" fontId="7" fillId="2" borderId="0" xfId="0" applyNumberFormat="1" applyFont="1" applyFill="1" applyAlignment="1">
      <alignment/>
    </xf>
    <xf numFmtId="169" fontId="1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DD2D32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T52"/>
  <sheetViews>
    <sheetView tabSelected="1" workbookViewId="0" topLeftCell="A1">
      <selection activeCell="G4" sqref="G4"/>
    </sheetView>
  </sheetViews>
  <sheetFormatPr defaultColWidth="11.00390625" defaultRowHeight="12.75"/>
  <cols>
    <col min="1" max="1" width="4.625" style="7" customWidth="1"/>
    <col min="2" max="2" width="6.25390625" style="0" customWidth="1"/>
    <col min="3" max="3" width="17.125" style="0" bestFit="1" customWidth="1"/>
    <col min="8" max="8" width="23.875" style="0" hidden="1" customWidth="1"/>
    <col min="9" max="9" width="49.75390625" style="0" bestFit="1" customWidth="1"/>
    <col min="10" max="237" width="1.875" style="0" customWidth="1"/>
  </cols>
  <sheetData>
    <row r="3" spans="2:9" ht="19.5">
      <c r="B3" s="1" t="s">
        <v>59</v>
      </c>
      <c r="C3" s="1"/>
      <c r="D3" s="1"/>
      <c r="E3" s="1"/>
      <c r="F3" s="1"/>
      <c r="G3" s="1" t="str">
        <f ca="1">MID(CELL("filename",B1),FIND("]",CELL("filename",B1))+1,256)</f>
        <v>LGS-AO Acquisition</v>
      </c>
      <c r="H3" s="1"/>
      <c r="I3" s="1"/>
    </row>
    <row r="4" ht="12.75">
      <c r="G4" t="s">
        <v>66</v>
      </c>
    </row>
    <row r="5" spans="2:5" ht="12.75">
      <c r="B5" t="s">
        <v>60</v>
      </c>
      <c r="E5" t="s">
        <v>32</v>
      </c>
    </row>
    <row r="7" spans="2:9" ht="12.75">
      <c r="B7" t="s">
        <v>62</v>
      </c>
      <c r="E7" s="3">
        <f>SUM(E14:E15)+120</f>
        <v>180</v>
      </c>
      <c r="F7" s="3"/>
      <c r="I7" t="s">
        <v>18</v>
      </c>
    </row>
    <row r="8" spans="2:6" ht="12.75">
      <c r="B8" t="s">
        <v>49</v>
      </c>
      <c r="E8" s="2">
        <f>IF(E45&lt;E7,(E7-E45),"Budget not met")</f>
        <v>10</v>
      </c>
      <c r="F8" s="2"/>
    </row>
    <row r="12" spans="1:9" ht="12.75">
      <c r="A12" s="8" t="s">
        <v>5</v>
      </c>
      <c r="B12" s="4" t="s">
        <v>63</v>
      </c>
      <c r="C12" s="4"/>
      <c r="D12" s="4"/>
      <c r="E12" s="4" t="s">
        <v>65</v>
      </c>
      <c r="F12" s="4"/>
      <c r="I12" s="4" t="s">
        <v>64</v>
      </c>
    </row>
    <row r="13" ht="12.75">
      <c r="H13" t="str">
        <f>B45&amp;"    "&amp;ROUND(E45,0)</f>
        <v>Current Estimate    170</v>
      </c>
    </row>
    <row r="14" spans="1:9" ht="12.75">
      <c r="A14" s="7">
        <v>1</v>
      </c>
      <c r="B14" s="3" t="s">
        <v>53</v>
      </c>
      <c r="C14" s="3"/>
      <c r="D14" s="3"/>
      <c r="E14" s="3">
        <v>0</v>
      </c>
      <c r="F14" s="3"/>
      <c r="H14" t="str">
        <f>B14&amp;" "&amp;D14&amp;" "&amp;ROUND(E14,0)</f>
        <v>Terminate AO correction  0</v>
      </c>
      <c r="I14" t="s">
        <v>54</v>
      </c>
    </row>
    <row r="15" spans="1:9" ht="12.75">
      <c r="A15" s="7">
        <f>A14+1</f>
        <v>2</v>
      </c>
      <c r="B15" s="3" t="s">
        <v>38</v>
      </c>
      <c r="C15" s="3"/>
      <c r="D15" s="3"/>
      <c r="E15" s="3">
        <v>60</v>
      </c>
      <c r="F15" s="3"/>
      <c r="I15" t="s">
        <v>55</v>
      </c>
    </row>
    <row r="16" spans="2:6" ht="12.75">
      <c r="B16" s="3" t="s">
        <v>52</v>
      </c>
      <c r="C16" s="3"/>
      <c r="D16" s="3"/>
      <c r="E16" s="3">
        <f>SUM(F17:F21)</f>
        <v>18</v>
      </c>
      <c r="F16" s="3"/>
    </row>
    <row r="17" spans="1:9" ht="12.75">
      <c r="A17" s="7">
        <f>A15+1</f>
        <v>3</v>
      </c>
      <c r="B17" s="3"/>
      <c r="C17" s="3" t="s">
        <v>37</v>
      </c>
      <c r="D17" s="3"/>
      <c r="E17" s="3"/>
      <c r="F17" s="3">
        <v>5</v>
      </c>
      <c r="I17" t="s">
        <v>39</v>
      </c>
    </row>
    <row r="18" spans="1:6" ht="12.75">
      <c r="A18" s="7">
        <f aca="true" t="shared" si="0" ref="A18:A39">A17+1</f>
        <v>4</v>
      </c>
      <c r="B18" s="3"/>
      <c r="C18" s="3" t="s">
        <v>50</v>
      </c>
      <c r="D18" s="3"/>
      <c r="E18" s="3"/>
      <c r="F18" s="3">
        <v>1</v>
      </c>
    </row>
    <row r="19" spans="1:6" ht="12.75">
      <c r="A19" s="7">
        <f t="shared" si="0"/>
        <v>5</v>
      </c>
      <c r="B19" s="3"/>
      <c r="C19" s="3" t="s">
        <v>51</v>
      </c>
      <c r="D19" s="3"/>
      <c r="E19" s="3"/>
      <c r="F19" s="3">
        <v>2</v>
      </c>
    </row>
    <row r="20" spans="1:6" ht="12.75">
      <c r="A20" s="7">
        <f t="shared" si="0"/>
        <v>6</v>
      </c>
      <c r="B20" s="3"/>
      <c r="C20" s="3" t="s">
        <v>40</v>
      </c>
      <c r="D20" s="3"/>
      <c r="E20" s="3"/>
      <c r="F20" s="14">
        <v>5</v>
      </c>
    </row>
    <row r="21" spans="1:6" ht="12.75">
      <c r="A21" s="7">
        <f t="shared" si="0"/>
        <v>7</v>
      </c>
      <c r="B21" s="3"/>
      <c r="C21" s="3" t="s">
        <v>56</v>
      </c>
      <c r="D21" s="3"/>
      <c r="E21" s="3"/>
      <c r="F21" s="3">
        <v>5</v>
      </c>
    </row>
    <row r="22" spans="1:6" ht="12.75">
      <c r="A22" s="7">
        <f t="shared" si="0"/>
        <v>8</v>
      </c>
      <c r="B22" s="3" t="s">
        <v>41</v>
      </c>
      <c r="C22" s="3"/>
      <c r="D22" s="3"/>
      <c r="E22" s="3">
        <v>10</v>
      </c>
      <c r="F22" s="3"/>
    </row>
    <row r="23" spans="2:9" ht="12.75">
      <c r="B23" s="3" t="s">
        <v>10</v>
      </c>
      <c r="C23" s="3"/>
      <c r="D23" s="3"/>
      <c r="E23" s="3">
        <f>SUM(F24:F25)</f>
        <v>12</v>
      </c>
      <c r="F23" s="3"/>
      <c r="I23" t="s">
        <v>42</v>
      </c>
    </row>
    <row r="24" spans="1:8" ht="12.75">
      <c r="A24" s="7">
        <f>A22+1</f>
        <v>9</v>
      </c>
      <c r="B24" s="3"/>
      <c r="C24" s="3" t="s">
        <v>57</v>
      </c>
      <c r="D24" s="3"/>
      <c r="E24" s="3"/>
      <c r="F24" s="14">
        <v>10</v>
      </c>
      <c r="H24" t="str">
        <f>B24&amp;" "&amp;C24&amp;" "&amp;ROUND(F24,0)</f>
        <v> Spotter confirmation 10</v>
      </c>
    </row>
    <row r="25" spans="1:8" ht="12.75">
      <c r="A25" s="7">
        <f>A24+1</f>
        <v>10</v>
      </c>
      <c r="B25" s="3"/>
      <c r="C25" s="3" t="s">
        <v>30</v>
      </c>
      <c r="D25" s="3"/>
      <c r="E25" s="3"/>
      <c r="F25" s="3">
        <v>2</v>
      </c>
      <c r="H25" t="str">
        <f>B25&amp;" "&amp;C25&amp;" "&amp;ROUND(F25,0)</f>
        <v> Open laser shutter 2</v>
      </c>
    </row>
    <row r="26" spans="2:8" ht="12.75">
      <c r="B26" s="3" t="s">
        <v>58</v>
      </c>
      <c r="C26" s="3"/>
      <c r="D26" s="3"/>
      <c r="E26" s="3">
        <f>SUM(F27:F30)</f>
        <v>22</v>
      </c>
      <c r="F26" s="3"/>
      <c r="H26" t="str">
        <f>B26&amp;" "&amp;C26&amp;" "&amp;ROUND(E26,0)</f>
        <v>Acquire LGS  22</v>
      </c>
    </row>
    <row r="27" spans="1:6" ht="12.75">
      <c r="A27" s="7">
        <f>A25+1</f>
        <v>11</v>
      </c>
      <c r="B27" s="3"/>
      <c r="C27" s="3" t="s">
        <v>43</v>
      </c>
      <c r="D27" s="3"/>
      <c r="E27" s="3"/>
      <c r="F27" s="3">
        <v>10</v>
      </c>
    </row>
    <row r="28" spans="1:9" ht="12.75">
      <c r="A28" s="7">
        <f t="shared" si="0"/>
        <v>12</v>
      </c>
      <c r="B28" s="3"/>
      <c r="C28" s="3" t="s">
        <v>44</v>
      </c>
      <c r="D28" s="3"/>
      <c r="E28" s="3"/>
      <c r="F28" s="13">
        <v>5</v>
      </c>
      <c r="I28" t="s">
        <v>19</v>
      </c>
    </row>
    <row r="29" spans="1:8" ht="12.75">
      <c r="A29" s="7">
        <f t="shared" si="0"/>
        <v>13</v>
      </c>
      <c r="B29" s="3"/>
      <c r="C29" s="3" t="s">
        <v>29</v>
      </c>
      <c r="D29" s="3"/>
      <c r="E29" s="3"/>
      <c r="F29" s="3">
        <v>2</v>
      </c>
      <c r="H29" t="str">
        <f>B29&amp;" "&amp;C29&amp;" "&amp;ROUND(F29,0)</f>
        <v> Close LGS TT loops 2</v>
      </c>
    </row>
    <row r="30" spans="1:9" ht="12.75">
      <c r="A30" s="7">
        <f t="shared" si="0"/>
        <v>14</v>
      </c>
      <c r="B30" s="3"/>
      <c r="C30" s="3" t="s">
        <v>2</v>
      </c>
      <c r="D30" s="3"/>
      <c r="E30" s="3"/>
      <c r="F30" s="3">
        <v>5</v>
      </c>
      <c r="H30" t="str">
        <f>B30&amp;" "&amp;C30&amp;" "&amp;ROUND(F30,0)</f>
        <v> Offset PnS LGS pickoffs 5</v>
      </c>
      <c r="I30" t="s">
        <v>45</v>
      </c>
    </row>
    <row r="31" spans="2:8" ht="12.75">
      <c r="B31" s="3" t="s">
        <v>46</v>
      </c>
      <c r="C31" s="3"/>
      <c r="D31" s="3"/>
      <c r="E31" s="3">
        <f>SUM(F32:F39)</f>
        <v>34</v>
      </c>
      <c r="F31" s="3"/>
      <c r="H31" t="str">
        <f>B31&amp;" "&amp;D31&amp;" "&amp;ROUND(E31,0)</f>
        <v>Acquire NGS  34</v>
      </c>
    </row>
    <row r="32" spans="1:6" ht="12.75">
      <c r="A32" s="7">
        <f>A30+1</f>
        <v>15</v>
      </c>
      <c r="B32" s="3"/>
      <c r="C32" s="3" t="s">
        <v>8</v>
      </c>
      <c r="D32" s="3"/>
      <c r="E32" s="3"/>
      <c r="F32" s="3">
        <v>2</v>
      </c>
    </row>
    <row r="33" spans="1:9" ht="12.75">
      <c r="A33" s="7">
        <f t="shared" si="0"/>
        <v>16</v>
      </c>
      <c r="B33" s="3"/>
      <c r="C33" s="3" t="s">
        <v>3</v>
      </c>
      <c r="D33" s="3"/>
      <c r="E33" s="3"/>
      <c r="F33" s="3">
        <v>2</v>
      </c>
      <c r="I33" t="s">
        <v>28</v>
      </c>
    </row>
    <row r="34" spans="1:9" ht="12.75">
      <c r="A34" s="7">
        <f t="shared" si="0"/>
        <v>17</v>
      </c>
      <c r="B34" s="3"/>
      <c r="C34" s="3" t="s">
        <v>48</v>
      </c>
      <c r="D34" s="3"/>
      <c r="E34" s="3"/>
      <c r="F34" s="10">
        <v>10</v>
      </c>
      <c r="I34" t="s">
        <v>0</v>
      </c>
    </row>
    <row r="35" spans="1:9" ht="12.75">
      <c r="A35" s="7">
        <f t="shared" si="0"/>
        <v>18</v>
      </c>
      <c r="B35" s="3"/>
      <c r="C35" s="3" t="s">
        <v>4</v>
      </c>
      <c r="D35" s="3"/>
      <c r="E35" s="3"/>
      <c r="F35" s="3">
        <v>2</v>
      </c>
      <c r="I35" t="s">
        <v>28</v>
      </c>
    </row>
    <row r="36" spans="1:6" ht="12.75">
      <c r="A36" s="7">
        <f t="shared" si="0"/>
        <v>19</v>
      </c>
      <c r="B36" s="3"/>
      <c r="C36" s="3" t="s">
        <v>6</v>
      </c>
      <c r="D36" s="3"/>
      <c r="E36" s="3"/>
      <c r="F36" s="3">
        <v>3</v>
      </c>
    </row>
    <row r="37" spans="1:6" ht="12.75">
      <c r="A37" s="7">
        <f t="shared" si="0"/>
        <v>20</v>
      </c>
      <c r="B37" s="3"/>
      <c r="C37" s="3" t="s">
        <v>23</v>
      </c>
      <c r="D37" s="3"/>
      <c r="E37" s="3"/>
      <c r="F37" s="3">
        <v>10</v>
      </c>
    </row>
    <row r="38" spans="1:6" ht="12.75">
      <c r="A38" s="7">
        <f t="shared" si="0"/>
        <v>21</v>
      </c>
      <c r="B38" s="3"/>
      <c r="C38" s="3" t="s">
        <v>7</v>
      </c>
      <c r="D38" s="3"/>
      <c r="E38" s="3"/>
      <c r="F38" s="3">
        <f>F36</f>
        <v>3</v>
      </c>
    </row>
    <row r="39" spans="1:6" ht="12.75">
      <c r="A39" s="7">
        <f t="shared" si="0"/>
        <v>22</v>
      </c>
      <c r="B39" s="3"/>
      <c r="C39" s="3" t="s">
        <v>1</v>
      </c>
      <c r="D39" s="3"/>
      <c r="E39" s="3"/>
      <c r="F39" s="3">
        <v>2</v>
      </c>
    </row>
    <row r="40" spans="2:6" ht="12.75">
      <c r="B40" s="3" t="s">
        <v>11</v>
      </c>
      <c r="C40" s="3"/>
      <c r="D40" s="3"/>
      <c r="E40" s="3">
        <f>SUM(F41:F42)</f>
        <v>12</v>
      </c>
      <c r="F40" s="3"/>
    </row>
    <row r="41" spans="1:6" ht="12.75">
      <c r="A41" s="7">
        <f>A39+1</f>
        <v>23</v>
      </c>
      <c r="B41" s="3"/>
      <c r="C41" s="3" t="s">
        <v>20</v>
      </c>
      <c r="D41" s="3"/>
      <c r="E41" s="3"/>
      <c r="F41" s="3">
        <v>2</v>
      </c>
    </row>
    <row r="42" spans="1:9" ht="12.75">
      <c r="A42" s="7">
        <f>A41+1</f>
        <v>24</v>
      </c>
      <c r="B42" s="3"/>
      <c r="C42" s="3" t="s">
        <v>12</v>
      </c>
      <c r="D42" s="3"/>
      <c r="E42" s="3"/>
      <c r="F42" s="3">
        <v>10</v>
      </c>
      <c r="I42" t="s">
        <v>13</v>
      </c>
    </row>
    <row r="43" spans="1:6" ht="12.75">
      <c r="A43" s="7">
        <f>A42+1</f>
        <v>25</v>
      </c>
      <c r="B43" s="3" t="s">
        <v>9</v>
      </c>
      <c r="C43" s="3"/>
      <c r="D43" s="3"/>
      <c r="E43" s="3">
        <v>2</v>
      </c>
      <c r="F43" s="3"/>
    </row>
    <row r="45" spans="2:6" ht="12.75">
      <c r="B45" s="4" t="s">
        <v>61</v>
      </c>
      <c r="C45" s="4"/>
      <c r="D45" s="4"/>
      <c r="E45" s="6">
        <f>SUM(E14:E43)</f>
        <v>170</v>
      </c>
      <c r="F45" s="5"/>
    </row>
    <row r="48" spans="1:72" s="4" customFormat="1" ht="12.75">
      <c r="A48" s="8" t="s">
        <v>5</v>
      </c>
      <c r="B48" s="4" t="s">
        <v>31</v>
      </c>
      <c r="D48" s="4" t="s">
        <v>33</v>
      </c>
      <c r="E48" s="4" t="s">
        <v>65</v>
      </c>
      <c r="G48" s="4" t="s">
        <v>49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9" ht="12.75">
      <c r="A49" s="9">
        <f>A43+1</f>
        <v>26</v>
      </c>
      <c r="B49" t="s">
        <v>35</v>
      </c>
      <c r="D49" s="2">
        <f>SUM(E15)</f>
        <v>60</v>
      </c>
      <c r="E49" s="2">
        <v>10</v>
      </c>
      <c r="F49" s="2"/>
      <c r="G49" s="2">
        <f>IF(E49&lt;D49,(D49-E49),"Budget not met")</f>
        <v>50</v>
      </c>
      <c r="I49" t="s">
        <v>14</v>
      </c>
    </row>
    <row r="50" spans="1:9" ht="12.75">
      <c r="A50" s="7">
        <f>A49+1</f>
        <v>27</v>
      </c>
      <c r="B50" t="s">
        <v>34</v>
      </c>
      <c r="D50" s="2">
        <f>SUM(E15:E22)</f>
        <v>88</v>
      </c>
      <c r="E50" s="12">
        <v>60</v>
      </c>
      <c r="F50" s="2"/>
      <c r="G50" s="2">
        <f>IF(E50&lt;D50,(D50-E50),"Budget not met")</f>
        <v>28</v>
      </c>
      <c r="I50" t="s">
        <v>15</v>
      </c>
    </row>
    <row r="51" spans="1:9" ht="12.75">
      <c r="A51" s="7">
        <f>A50+1</f>
        <v>28</v>
      </c>
      <c r="B51" t="s">
        <v>47</v>
      </c>
      <c r="D51" s="2">
        <f>SUM(E14:E25)</f>
        <v>100</v>
      </c>
      <c r="E51" s="12">
        <v>90</v>
      </c>
      <c r="F51" s="2"/>
      <c r="G51" s="2">
        <f>IF(E51&lt;D51,(D51-E51),"Budget not met")</f>
        <v>10</v>
      </c>
      <c r="I51" t="s">
        <v>17</v>
      </c>
    </row>
    <row r="52" spans="1:9" ht="12.75">
      <c r="A52" s="7">
        <f>A51+1</f>
        <v>29</v>
      </c>
      <c r="B52" t="s">
        <v>36</v>
      </c>
      <c r="D52" s="2">
        <f>SUM(E15:E30)</f>
        <v>122</v>
      </c>
      <c r="E52" s="11">
        <v>90</v>
      </c>
      <c r="G52" s="2">
        <f>IF(E52&lt;D52,(D52-E52),"Budget not met")</f>
        <v>32</v>
      </c>
      <c r="I52" t="s">
        <v>16</v>
      </c>
    </row>
  </sheetData>
  <conditionalFormatting sqref="E45:F45">
    <cfRule type="cellIs" priority="1" dxfId="0" operator="greaterThan" stopIfTrue="1">
      <formula>$E$7</formula>
    </cfRule>
  </conditionalFormatting>
  <conditionalFormatting sqref="E8:F8 G49:G52">
    <cfRule type="expression" priority="2" dxfId="0" stopIfTrue="1">
      <formula>$E$24&gt;$E$7</formula>
    </cfRule>
    <cfRule type="cellIs" priority="3" dxfId="1" operator="greaterThanOrEqual" stopIfTrue="1">
      <formula>0</formula>
    </cfRule>
  </conditionalFormatting>
  <printOptions/>
  <pageMargins left="0.75" right="0.75" top="1" bottom="1" header="0.5" footer="0.5"/>
  <pageSetup fitToHeight="1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3:BT35"/>
  <sheetViews>
    <sheetView workbookViewId="0" topLeftCell="A1">
      <selection activeCell="G5" sqref="G5"/>
    </sheetView>
  </sheetViews>
  <sheetFormatPr defaultColWidth="11.00390625" defaultRowHeight="12.75"/>
  <cols>
    <col min="1" max="1" width="4.625" style="7" customWidth="1"/>
    <col min="2" max="2" width="6.25390625" style="0" customWidth="1"/>
    <col min="3" max="3" width="17.125" style="0" customWidth="1"/>
    <col min="8" max="8" width="23.875" style="0" hidden="1" customWidth="1"/>
    <col min="9" max="9" width="49.75390625" style="0" customWidth="1"/>
    <col min="10" max="237" width="1.875" style="0" customWidth="1"/>
  </cols>
  <sheetData>
    <row r="3" spans="2:9" ht="19.5">
      <c r="B3" s="1" t="s">
        <v>59</v>
      </c>
      <c r="C3" s="1"/>
      <c r="D3" s="1"/>
      <c r="E3" s="1"/>
      <c r="F3" s="1"/>
      <c r="G3" s="1" t="str">
        <f ca="1">MID(CELL("filename",B1),FIND("]",CELL("filename",B1))+1,256)</f>
        <v>NGS-AO Acquisition</v>
      </c>
      <c r="H3" s="1"/>
      <c r="I3" s="1"/>
    </row>
    <row r="4" ht="12.75">
      <c r="G4" t="str">
        <f>'LGS-AO Acquisition'!G4</f>
        <v>Version 0.2 - 5/19/09</v>
      </c>
    </row>
    <row r="5" spans="2:5" ht="12.75">
      <c r="B5" t="s">
        <v>60</v>
      </c>
      <c r="E5" t="s">
        <v>32</v>
      </c>
    </row>
    <row r="7" spans="2:9" ht="12.75">
      <c r="B7" t="s">
        <v>62</v>
      </c>
      <c r="E7" s="3">
        <f>SUM(E14:E15)+120</f>
        <v>180</v>
      </c>
      <c r="F7" s="3"/>
      <c r="I7" t="s">
        <v>21</v>
      </c>
    </row>
    <row r="8" spans="2:6" ht="12.75">
      <c r="B8" t="s">
        <v>49</v>
      </c>
      <c r="E8" s="2">
        <f>IF(E29&lt;E7,(E7-E29),"Budget not met")</f>
        <v>74</v>
      </c>
      <c r="F8" s="2"/>
    </row>
    <row r="12" spans="1:9" ht="12.75">
      <c r="A12" s="8" t="s">
        <v>5</v>
      </c>
      <c r="B12" s="4" t="s">
        <v>63</v>
      </c>
      <c r="C12" s="4"/>
      <c r="D12" s="4"/>
      <c r="E12" s="4" t="s">
        <v>65</v>
      </c>
      <c r="F12" s="4"/>
      <c r="I12" s="4" t="s">
        <v>64</v>
      </c>
    </row>
    <row r="13" ht="12.75">
      <c r="H13" t="str">
        <f>B29&amp;"    "&amp;ROUND(E29,0)</f>
        <v>Current Estimate    106</v>
      </c>
    </row>
    <row r="14" spans="1:9" ht="12.75">
      <c r="A14" s="7">
        <v>1</v>
      </c>
      <c r="B14" s="3" t="s">
        <v>53</v>
      </c>
      <c r="C14" s="3"/>
      <c r="D14" s="3"/>
      <c r="E14" s="3">
        <v>0</v>
      </c>
      <c r="F14" s="3"/>
      <c r="H14" t="str">
        <f>B14&amp;" "&amp;D14&amp;" "&amp;ROUND(E14,0)</f>
        <v>Terminate AO correction  0</v>
      </c>
      <c r="I14" t="s">
        <v>54</v>
      </c>
    </row>
    <row r="15" spans="1:9" ht="12.75">
      <c r="A15" s="7">
        <f>A14+1</f>
        <v>2</v>
      </c>
      <c r="B15" s="3" t="s">
        <v>38</v>
      </c>
      <c r="C15" s="3"/>
      <c r="D15" s="3"/>
      <c r="E15" s="3">
        <v>60</v>
      </c>
      <c r="F15" s="3"/>
      <c r="I15" t="s">
        <v>55</v>
      </c>
    </row>
    <row r="16" spans="2:6" ht="12.75">
      <c r="B16" s="3" t="s">
        <v>52</v>
      </c>
      <c r="C16" s="3"/>
      <c r="D16" s="3"/>
      <c r="E16" s="3">
        <f>SUM(F17:F21)</f>
        <v>18</v>
      </c>
      <c r="F16" s="3"/>
    </row>
    <row r="17" spans="1:9" ht="12.75">
      <c r="A17" s="7">
        <f>A15+1</f>
        <v>3</v>
      </c>
      <c r="B17" s="3"/>
      <c r="C17" s="3" t="s">
        <v>37</v>
      </c>
      <c r="D17" s="3"/>
      <c r="E17" s="3"/>
      <c r="F17" s="3">
        <v>5</v>
      </c>
      <c r="I17" t="s">
        <v>39</v>
      </c>
    </row>
    <row r="18" spans="1:6" ht="12.75">
      <c r="A18" s="7">
        <f aca="true" t="shared" si="0" ref="A18:A27">A17+1</f>
        <v>4</v>
      </c>
      <c r="B18" s="3"/>
      <c r="C18" s="3" t="s">
        <v>50</v>
      </c>
      <c r="D18" s="3"/>
      <c r="E18" s="3"/>
      <c r="F18" s="3">
        <v>1</v>
      </c>
    </row>
    <row r="19" spans="1:6" ht="12.75">
      <c r="A19" s="7">
        <f t="shared" si="0"/>
        <v>5</v>
      </c>
      <c r="B19" s="3"/>
      <c r="C19" s="3" t="s">
        <v>51</v>
      </c>
      <c r="D19" s="3"/>
      <c r="E19" s="3"/>
      <c r="F19" s="3">
        <v>2</v>
      </c>
    </row>
    <row r="20" spans="1:6" ht="12.75">
      <c r="A20" s="7">
        <f t="shared" si="0"/>
        <v>6</v>
      </c>
      <c r="B20" s="3"/>
      <c r="C20" s="3" t="s">
        <v>40</v>
      </c>
      <c r="D20" s="3"/>
      <c r="E20" s="3"/>
      <c r="F20" s="14">
        <v>5</v>
      </c>
    </row>
    <row r="21" spans="1:6" ht="12.75">
      <c r="A21" s="7">
        <f t="shared" si="0"/>
        <v>7</v>
      </c>
      <c r="B21" s="3"/>
      <c r="C21" s="3" t="s">
        <v>56</v>
      </c>
      <c r="D21" s="3"/>
      <c r="E21" s="3"/>
      <c r="F21" s="3">
        <v>5</v>
      </c>
    </row>
    <row r="22" spans="1:6" ht="12.75">
      <c r="A22" s="7">
        <f t="shared" si="0"/>
        <v>8</v>
      </c>
      <c r="B22" s="3" t="s">
        <v>41</v>
      </c>
      <c r="C22" s="3"/>
      <c r="D22" s="3"/>
      <c r="E22" s="3">
        <v>10</v>
      </c>
      <c r="F22" s="3"/>
    </row>
    <row r="23" spans="2:8" ht="12.75">
      <c r="B23" s="3" t="s">
        <v>46</v>
      </c>
      <c r="C23" s="3"/>
      <c r="D23" s="3"/>
      <c r="E23" s="3">
        <f>SUM(F24:F27)</f>
        <v>18</v>
      </c>
      <c r="F23" s="3"/>
      <c r="H23" t="str">
        <f>B23&amp;" "&amp;D23&amp;" "&amp;ROUND(E23,0)</f>
        <v>Acquire NGS  18</v>
      </c>
    </row>
    <row r="24" spans="1:6" ht="12.75">
      <c r="A24" s="7">
        <f>A22+1</f>
        <v>9</v>
      </c>
      <c r="B24" s="3"/>
      <c r="C24" s="3" t="s">
        <v>6</v>
      </c>
      <c r="D24" s="3"/>
      <c r="E24" s="3"/>
      <c r="F24" s="3">
        <v>3</v>
      </c>
    </row>
    <row r="25" spans="1:6" ht="12.75">
      <c r="A25" s="7">
        <f t="shared" si="0"/>
        <v>10</v>
      </c>
      <c r="B25" s="3"/>
      <c r="C25" s="3" t="s">
        <v>22</v>
      </c>
      <c r="D25" s="3"/>
      <c r="E25" s="3"/>
      <c r="F25" s="3">
        <v>10</v>
      </c>
    </row>
    <row r="26" spans="1:6" ht="12.75">
      <c r="A26" s="7">
        <f t="shared" si="0"/>
        <v>11</v>
      </c>
      <c r="B26" s="3"/>
      <c r="C26" s="3" t="s">
        <v>7</v>
      </c>
      <c r="D26" s="3"/>
      <c r="E26" s="3"/>
      <c r="F26" s="3">
        <f>F24</f>
        <v>3</v>
      </c>
    </row>
    <row r="27" spans="1:6" ht="12.75">
      <c r="A27" s="7">
        <f t="shared" si="0"/>
        <v>12</v>
      </c>
      <c r="B27" s="3"/>
      <c r="C27" s="3" t="s">
        <v>27</v>
      </c>
      <c r="D27" s="3"/>
      <c r="E27" s="3"/>
      <c r="F27" s="3">
        <v>2</v>
      </c>
    </row>
    <row r="28" spans="2:5" ht="12.75">
      <c r="B28" s="3"/>
      <c r="C28" s="3"/>
      <c r="D28" s="3"/>
      <c r="E28" s="3"/>
    </row>
    <row r="29" spans="2:6" ht="12.75">
      <c r="B29" s="4" t="s">
        <v>61</v>
      </c>
      <c r="C29" s="4"/>
      <c r="D29" s="4"/>
      <c r="E29" s="6">
        <f>SUM(E14:E27)</f>
        <v>106</v>
      </c>
      <c r="F29" s="5"/>
    </row>
    <row r="32" spans="1:72" s="4" customFormat="1" ht="12.75">
      <c r="A32" s="8" t="s">
        <v>5</v>
      </c>
      <c r="B32" s="4" t="s">
        <v>31</v>
      </c>
      <c r="D32" s="4" t="s">
        <v>33</v>
      </c>
      <c r="E32" s="4" t="s">
        <v>65</v>
      </c>
      <c r="G32" s="4" t="s">
        <v>49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9" ht="12.75">
      <c r="A33" s="9">
        <f>A27+1</f>
        <v>13</v>
      </c>
      <c r="B33" t="s">
        <v>35</v>
      </c>
      <c r="D33" s="2">
        <f>SUM(E15)</f>
        <v>60</v>
      </c>
      <c r="E33" s="2">
        <v>10</v>
      </c>
      <c r="F33" s="2"/>
      <c r="G33" s="2">
        <f>IF(E33&lt;D33,(D33-E33),"Budget not met")</f>
        <v>50</v>
      </c>
      <c r="I33" t="s">
        <v>14</v>
      </c>
    </row>
    <row r="34" spans="1:9" ht="12.75">
      <c r="A34" s="7">
        <f>A33+1</f>
        <v>14</v>
      </c>
      <c r="B34" t="s">
        <v>24</v>
      </c>
      <c r="D34" s="2">
        <f>E22</f>
        <v>10</v>
      </c>
      <c r="E34" s="2">
        <v>8</v>
      </c>
      <c r="F34" s="2"/>
      <c r="G34" s="2">
        <f>IF(E34&lt;D34,(D34-E34),"Budget not met")</f>
        <v>2</v>
      </c>
      <c r="I34" t="s">
        <v>25</v>
      </c>
    </row>
    <row r="35" spans="1:9" ht="12.75">
      <c r="A35" s="7">
        <f>A34+1</f>
        <v>15</v>
      </c>
      <c r="B35" t="s">
        <v>26</v>
      </c>
      <c r="D35" s="2">
        <f>SUM(E14:E22)</f>
        <v>88</v>
      </c>
      <c r="E35" s="2">
        <v>10</v>
      </c>
      <c r="G35" s="2">
        <f>IF(E35&lt;D35,(D35-E35),"Budget not met")</f>
        <v>78</v>
      </c>
      <c r="I35" t="s">
        <v>16</v>
      </c>
    </row>
  </sheetData>
  <conditionalFormatting sqref="E29:F29">
    <cfRule type="cellIs" priority="1" dxfId="0" operator="greaterThan" stopIfTrue="1">
      <formula>$E$7</formula>
    </cfRule>
  </conditionalFormatting>
  <conditionalFormatting sqref="E8:F8 G33:G35">
    <cfRule type="expression" priority="2" dxfId="0" stopIfTrue="1">
      <formula>$E$24&gt;$E$7</formula>
    </cfRule>
    <cfRule type="cellIs" priority="3" dxfId="1" operator="greater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Dekany</dc:creator>
  <cp:keywords/>
  <dc:description/>
  <cp:lastModifiedBy>Antonin Bouchez</cp:lastModifiedBy>
  <cp:lastPrinted>2009-05-15T19:52:54Z</cp:lastPrinted>
  <dcterms:created xsi:type="dcterms:W3CDTF">2009-04-28T22:06:07Z</dcterms:created>
  <cp:category/>
  <cp:version/>
  <cp:contentType/>
  <cp:contentStatus/>
</cp:coreProperties>
</file>