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05" windowWidth="14745" windowHeight="7725" activeTab="1"/>
  </bookViews>
  <sheets>
    <sheet name="Example Tree" sheetId="1" r:id="rId1"/>
    <sheet name="HighOrderBandwidth" sheetId="2" r:id="rId2"/>
    <sheet name="TipTiltBandwidth" sheetId="3" r:id="rId3"/>
  </sheets>
  <definedNames/>
  <calcPr fullCalcOnLoad="1"/>
</workbook>
</file>

<file path=xl/sharedStrings.xml><?xml version="1.0" encoding="utf-8"?>
<sst xmlns="http://schemas.openxmlformats.org/spreadsheetml/2006/main" count="105" uniqueCount="55">
  <si>
    <t>NGAO Flowdown Budget:</t>
  </si>
  <si>
    <t>Units</t>
  </si>
  <si>
    <t>nm, RMS</t>
  </si>
  <si>
    <t>Available Allocation</t>
  </si>
  <si>
    <t>RSS Remainder</t>
  </si>
  <si>
    <t>Rationale</t>
  </si>
  <si>
    <t>Flowdown Tree</t>
  </si>
  <si>
    <t>Value</t>
  </si>
  <si>
    <t>Error Term 1</t>
  </si>
  <si>
    <t>Error Term 1a</t>
  </si>
  <si>
    <t>Error Term 1b</t>
  </si>
  <si>
    <t>Error Term 1c</t>
  </si>
  <si>
    <t>Error Term 2</t>
  </si>
  <si>
    <t>Error Term 2a</t>
  </si>
  <si>
    <t>Error Term 2b</t>
  </si>
  <si>
    <t>Error Term 3</t>
  </si>
  <si>
    <t>Error Term 4</t>
  </si>
  <si>
    <t>Current Estimate</t>
  </si>
  <si>
    <t>Latency</t>
  </si>
  <si>
    <t>Readout</t>
  </si>
  <si>
    <t>WFS compute</t>
  </si>
  <si>
    <t>Tomography</t>
  </si>
  <si>
    <t>DM Cmd Gen</t>
  </si>
  <si>
    <t>microsec</t>
  </si>
  <si>
    <t>wind speed</t>
  </si>
  <si>
    <t>m/s</t>
  </si>
  <si>
    <t>r0</t>
  </si>
  <si>
    <t>m</t>
  </si>
  <si>
    <t>fg</t>
  </si>
  <si>
    <t>Hz</t>
  </si>
  <si>
    <t>tau0</t>
  </si>
  <si>
    <t>frame rate</t>
  </si>
  <si>
    <t>DM Hold (1/2 frame)</t>
  </si>
  <si>
    <t>Stare (1/2 frame)</t>
  </si>
  <si>
    <t>formulas from Hardy</t>
  </si>
  <si>
    <t>from KAON 644</t>
  </si>
  <si>
    <t>KAON 644</t>
  </si>
  <si>
    <t>this is using the standard formula from Hardy. It should be updated with one that takes into account the filtering that has already occurred due to subaperture averaging, which should lower this value</t>
  </si>
  <si>
    <t>Ancillary calculations</t>
  </si>
  <si>
    <t>from KAON 208, formula 4.2-16</t>
  </si>
  <si>
    <t>mas, RMS</t>
  </si>
  <si>
    <t>stare (1/2 cycle)</t>
  </si>
  <si>
    <t>readout</t>
  </si>
  <si>
    <t>compute TT</t>
  </si>
  <si>
    <t>hold (1/2 cycle)</t>
  </si>
  <si>
    <t>Bandwidth</t>
  </si>
  <si>
    <t>fc</t>
  </si>
  <si>
    <t>assumes closed loop bandwidth is 1/10 frame rate</t>
  </si>
  <si>
    <t>using formula 4.2-14 in KAON 208: (fT/fc)(lambda/D)</t>
  </si>
  <si>
    <t>fT</t>
  </si>
  <si>
    <t>latencies are informational only</t>
  </si>
  <si>
    <t>RealTimeControlPDRPhase/NGAO_RTC_Design.docx</t>
  </si>
  <si>
    <t>see RTC Processing Engine Design Document:</t>
  </si>
  <si>
    <t>assumes readout rate that supports 2kHz frame rate</t>
  </si>
  <si>
    <t>It seems that the error budget spreadsheet must be using a different forumula that gives a much lower value (1.3 mas)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</si>
</sst>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s>
  <fonts count="41">
    <font>
      <sz val="10"/>
      <name val="Verdana"/>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name val="Verdana"/>
      <family val="0"/>
    </font>
    <font>
      <b/>
      <sz val="10"/>
      <name val="Verdana"/>
      <family val="0"/>
    </font>
    <font>
      <u val="single"/>
      <sz val="10"/>
      <name val="Verdana"/>
      <family val="2"/>
    </font>
    <font>
      <sz val="10"/>
      <color indexed="8"/>
      <name val="Verdana"/>
      <family val="2"/>
    </font>
    <font>
      <u val="single"/>
      <sz val="10"/>
      <color indexed="1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32" borderId="7" applyNumberFormat="0" applyFont="0" applyAlignment="0" applyProtection="0"/>
    <xf numFmtId="0" fontId="37" fillId="27" borderId="8" applyNumberFormat="0" applyAlignment="0" applyProtection="0"/>
    <xf numFmtId="9" fontId="2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18" fillId="0" borderId="0" xfId="0" applyFont="1" applyAlignment="1">
      <alignment/>
    </xf>
    <xf numFmtId="164" fontId="0" fillId="33" borderId="0" xfId="0" applyNumberFormat="1" applyFill="1" applyAlignment="1">
      <alignment/>
    </xf>
    <xf numFmtId="164" fontId="0" fillId="0" borderId="0" xfId="0" applyNumberFormat="1" applyAlignment="1">
      <alignment/>
    </xf>
    <xf numFmtId="0" fontId="19" fillId="0" borderId="0" xfId="0" applyFont="1" applyAlignment="1">
      <alignment/>
    </xf>
    <xf numFmtId="1" fontId="19" fillId="0" borderId="0" xfId="0" applyNumberFormat="1" applyFont="1" applyAlignment="1">
      <alignment/>
    </xf>
    <xf numFmtId="164" fontId="19" fillId="0" borderId="0" xfId="0" applyNumberFormat="1" applyFont="1" applyAlignment="1">
      <alignment/>
    </xf>
    <xf numFmtId="0" fontId="0" fillId="34" borderId="0" xfId="0" applyFill="1" applyAlignment="1">
      <alignment/>
    </xf>
    <xf numFmtId="164" fontId="0" fillId="34" borderId="0" xfId="0" applyNumberFormat="1" applyFill="1" applyAlignment="1">
      <alignment/>
    </xf>
    <xf numFmtId="164" fontId="0" fillId="33" borderId="0" xfId="0" applyNumberFormat="1" applyFill="1" applyAlignment="1">
      <alignment vertical="center"/>
    </xf>
    <xf numFmtId="0" fontId="0" fillId="0" borderId="0" xfId="0" applyAlignment="1">
      <alignment vertical="center"/>
    </xf>
    <xf numFmtId="0" fontId="0" fillId="0" borderId="0" xfId="0" applyAlignment="1">
      <alignment vertical="center" wrapText="1"/>
    </xf>
    <xf numFmtId="0" fontId="20" fillId="0" borderId="0" xfId="0" applyFont="1" applyAlignment="1">
      <alignment/>
    </xf>
    <xf numFmtId="2" fontId="0" fillId="0" borderId="0" xfId="0" applyNumberFormat="1" applyAlignment="1">
      <alignment/>
    </xf>
    <xf numFmtId="164" fontId="0" fillId="33" borderId="0" xfId="0" applyNumberFormat="1" applyFont="1" applyFill="1" applyAlignment="1">
      <alignment/>
    </xf>
    <xf numFmtId="0" fontId="0" fillId="0" borderId="0" xfId="0" applyFont="1" applyAlignment="1">
      <alignment/>
    </xf>
    <xf numFmtId="2" fontId="0" fillId="33" borderId="0" xfId="0" applyNumberFormat="1" applyFill="1" applyAlignment="1">
      <alignment/>
    </xf>
    <xf numFmtId="2" fontId="19" fillId="0" borderId="0" xfId="0" applyNumberFormat="1" applyFont="1" applyAlignment="1">
      <alignment/>
    </xf>
    <xf numFmtId="0" fontId="33" fillId="0" borderId="0" xfId="52" applyAlignment="1" applyProtection="1">
      <alignment/>
      <protection/>
    </xf>
    <xf numFmtId="0" fontId="19" fillId="0" borderId="0" xfId="0" applyFont="1" applyAlignment="1">
      <alignment vertical="center"/>
    </xf>
    <xf numFmtId="2" fontId="19" fillId="0" borderId="0" xfId="0" applyNumberFormat="1" applyFont="1" applyAlignment="1">
      <alignment vertical="center"/>
    </xf>
    <xf numFmtId="164" fontId="19" fillId="0" borderId="0" xfId="0" applyNumberFormat="1" applyFont="1" applyAlignment="1">
      <alignment vertical="center"/>
    </xf>
    <xf numFmtId="0" fontId="0"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ill>
        <patternFill>
          <bgColor indexed="50"/>
        </patternFill>
      </fill>
    </dxf>
    <dxf>
      <fill>
        <patternFill>
          <bgColor indexed="25"/>
        </patternFill>
      </fill>
    </dxf>
    <dxf>
      <fill>
        <patternFill>
          <bgColor indexed="25"/>
        </patternFill>
      </fill>
    </dxf>
    <dxf>
      <fill>
        <patternFill>
          <bgColor indexed="50"/>
        </patternFill>
      </fill>
    </dxf>
    <dxf>
      <fill>
        <patternFill>
          <bgColor indexed="25"/>
        </patternFill>
      </fill>
    </dxf>
    <dxf>
      <fill>
        <patternFill>
          <bgColor indexed="25"/>
        </patternFill>
      </fill>
    </dxf>
    <dxf>
      <fill>
        <patternFill>
          <bgColor indexed="50"/>
        </patternFill>
      </fill>
    </dxf>
    <dxf>
      <fill>
        <patternFill>
          <bgColor indexed="25"/>
        </patternFill>
      </fill>
    </dxf>
    <dxf>
      <fill>
        <patternFill>
          <bgColor indexed="2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13</xdr:row>
      <xdr:rowOff>0</xdr:rowOff>
    </xdr:from>
    <xdr:to>
      <xdr:col>47</xdr:col>
      <xdr:colOff>9525</xdr:colOff>
      <xdr:row>15</xdr:row>
      <xdr:rowOff>0</xdr:rowOff>
    </xdr:to>
    <xdr:sp textlink="F13">
      <xdr:nvSpPr>
        <xdr:cNvPr id="1" name="AutoShape 1"/>
        <xdr:cNvSpPr>
          <a:spLocks/>
        </xdr:cNvSpPr>
      </xdr:nvSpPr>
      <xdr:spPr>
        <a:xfrm>
          <a:off x="12601575" y="2190750"/>
          <a:ext cx="14382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Current Estimate    31</a:t>
          </a:r>
        </a:p>
      </xdr:txBody>
    </xdr:sp>
    <xdr:clientData/>
  </xdr:twoCellAnchor>
  <xdr:twoCellAnchor>
    <xdr:from>
      <xdr:col>12</xdr:col>
      <xdr:colOff>0</xdr:colOff>
      <xdr:row>20</xdr:row>
      <xdr:rowOff>0</xdr:rowOff>
    </xdr:from>
    <xdr:to>
      <xdr:col>24</xdr:col>
      <xdr:colOff>0</xdr:colOff>
      <xdr:row>22</xdr:row>
      <xdr:rowOff>0</xdr:rowOff>
    </xdr:to>
    <xdr:sp textlink="F14">
      <xdr:nvSpPr>
        <xdr:cNvPr id="2" name="AutoShape 13"/>
        <xdr:cNvSpPr>
          <a:spLocks/>
        </xdr:cNvSpPr>
      </xdr:nvSpPr>
      <xdr:spPr>
        <a:xfrm>
          <a:off x="9029700" y="3324225"/>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Error Term 1  7</a:t>
          </a:r>
        </a:p>
      </xdr:txBody>
    </xdr:sp>
    <xdr:clientData/>
  </xdr:twoCellAnchor>
  <xdr:twoCellAnchor>
    <xdr:from>
      <xdr:col>18</xdr:col>
      <xdr:colOff>0</xdr:colOff>
      <xdr:row>15</xdr:row>
      <xdr:rowOff>0</xdr:rowOff>
    </xdr:from>
    <xdr:to>
      <xdr:col>42</xdr:col>
      <xdr:colOff>9525</xdr:colOff>
      <xdr:row>20</xdr:row>
      <xdr:rowOff>0</xdr:rowOff>
    </xdr:to>
    <xdr:sp>
      <xdr:nvSpPr>
        <xdr:cNvPr id="3" name="AutoShape 14"/>
        <xdr:cNvSpPr>
          <a:spLocks/>
        </xdr:cNvSpPr>
      </xdr:nvSpPr>
      <xdr:spPr>
        <a:xfrm rot="5400000">
          <a:off x="9886950" y="2514600"/>
          <a:ext cx="343852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11</xdr:col>
      <xdr:colOff>0</xdr:colOff>
      <xdr:row>27</xdr:row>
      <xdr:rowOff>0</xdr:rowOff>
    </xdr:from>
    <xdr:to>
      <xdr:col>24</xdr:col>
      <xdr:colOff>0</xdr:colOff>
      <xdr:row>29</xdr:row>
      <xdr:rowOff>0</xdr:rowOff>
    </xdr:to>
    <xdr:sp textlink="F16">
      <xdr:nvSpPr>
        <xdr:cNvPr id="4" name="AutoShape 15"/>
        <xdr:cNvSpPr>
          <a:spLocks/>
        </xdr:cNvSpPr>
      </xdr:nvSpPr>
      <xdr:spPr>
        <a:xfrm>
          <a:off x="8886825" y="445770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Error Term 1b 6</a:t>
          </a:r>
        </a:p>
      </xdr:txBody>
    </xdr:sp>
    <xdr:clientData/>
  </xdr:twoCellAnchor>
  <xdr:twoCellAnchor>
    <xdr:from>
      <xdr:col>11</xdr:col>
      <xdr:colOff>0</xdr:colOff>
      <xdr:row>24</xdr:row>
      <xdr:rowOff>0</xdr:rowOff>
    </xdr:from>
    <xdr:to>
      <xdr:col>24</xdr:col>
      <xdr:colOff>0</xdr:colOff>
      <xdr:row>26</xdr:row>
      <xdr:rowOff>0</xdr:rowOff>
    </xdr:to>
    <xdr:sp textlink="F15">
      <xdr:nvSpPr>
        <xdr:cNvPr id="5" name="AutoShape 16"/>
        <xdr:cNvSpPr>
          <a:spLocks/>
        </xdr:cNvSpPr>
      </xdr:nvSpPr>
      <xdr:spPr>
        <a:xfrm>
          <a:off x="8886825" y="3971925"/>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Error Term 1a 3</a:t>
          </a:r>
        </a:p>
      </xdr:txBody>
    </xdr:sp>
    <xdr:clientData/>
  </xdr:twoCellAnchor>
  <xdr:twoCellAnchor>
    <xdr:from>
      <xdr:col>24</xdr:col>
      <xdr:colOff>0</xdr:colOff>
      <xdr:row>21</xdr:row>
      <xdr:rowOff>0</xdr:rowOff>
    </xdr:from>
    <xdr:to>
      <xdr:col>24</xdr:col>
      <xdr:colOff>9525</xdr:colOff>
      <xdr:row>25</xdr:row>
      <xdr:rowOff>0</xdr:rowOff>
    </xdr:to>
    <xdr:sp>
      <xdr:nvSpPr>
        <xdr:cNvPr id="6" name="AutoShape 17"/>
        <xdr:cNvSpPr>
          <a:spLocks/>
        </xdr:cNvSpPr>
      </xdr:nvSpPr>
      <xdr:spPr>
        <a:xfrm>
          <a:off x="10744200" y="3486150"/>
          <a:ext cx="9525" cy="64770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24</xdr:col>
      <xdr:colOff>0</xdr:colOff>
      <xdr:row>21</xdr:row>
      <xdr:rowOff>0</xdr:rowOff>
    </xdr:from>
    <xdr:to>
      <xdr:col>24</xdr:col>
      <xdr:colOff>9525</xdr:colOff>
      <xdr:row>28</xdr:row>
      <xdr:rowOff>0</xdr:rowOff>
    </xdr:to>
    <xdr:sp>
      <xdr:nvSpPr>
        <xdr:cNvPr id="7" name="AutoShape 18"/>
        <xdr:cNvSpPr>
          <a:spLocks/>
        </xdr:cNvSpPr>
      </xdr:nvSpPr>
      <xdr:spPr>
        <a:xfrm>
          <a:off x="10744200" y="3486150"/>
          <a:ext cx="9525" cy="1133475"/>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11</xdr:col>
      <xdr:colOff>0</xdr:colOff>
      <xdr:row>30</xdr:row>
      <xdr:rowOff>0</xdr:rowOff>
    </xdr:from>
    <xdr:to>
      <xdr:col>24</xdr:col>
      <xdr:colOff>0</xdr:colOff>
      <xdr:row>32</xdr:row>
      <xdr:rowOff>0</xdr:rowOff>
    </xdr:to>
    <xdr:sp textlink="F17">
      <xdr:nvSpPr>
        <xdr:cNvPr id="8" name="AutoShape 19"/>
        <xdr:cNvSpPr>
          <a:spLocks/>
        </xdr:cNvSpPr>
      </xdr:nvSpPr>
      <xdr:spPr>
        <a:xfrm>
          <a:off x="8886825" y="4943475"/>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Error Term 1c 1</a:t>
          </a:r>
        </a:p>
      </xdr:txBody>
    </xdr:sp>
    <xdr:clientData/>
  </xdr:twoCellAnchor>
  <xdr:twoCellAnchor>
    <xdr:from>
      <xdr:col>24</xdr:col>
      <xdr:colOff>0</xdr:colOff>
      <xdr:row>21</xdr:row>
      <xdr:rowOff>0</xdr:rowOff>
    </xdr:from>
    <xdr:to>
      <xdr:col>24</xdr:col>
      <xdr:colOff>9525</xdr:colOff>
      <xdr:row>31</xdr:row>
      <xdr:rowOff>0</xdr:rowOff>
    </xdr:to>
    <xdr:sp>
      <xdr:nvSpPr>
        <xdr:cNvPr id="9" name="AutoShape 20"/>
        <xdr:cNvSpPr>
          <a:spLocks/>
        </xdr:cNvSpPr>
      </xdr:nvSpPr>
      <xdr:spPr>
        <a:xfrm>
          <a:off x="10744200" y="3486150"/>
          <a:ext cx="9525" cy="161925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27</xdr:col>
      <xdr:colOff>0</xdr:colOff>
      <xdr:row>20</xdr:row>
      <xdr:rowOff>0</xdr:rowOff>
    </xdr:from>
    <xdr:to>
      <xdr:col>39</xdr:col>
      <xdr:colOff>9525</xdr:colOff>
      <xdr:row>22</xdr:row>
      <xdr:rowOff>0</xdr:rowOff>
    </xdr:to>
    <xdr:sp textlink="F18">
      <xdr:nvSpPr>
        <xdr:cNvPr id="10" name="AutoShape 21"/>
        <xdr:cNvSpPr>
          <a:spLocks/>
        </xdr:cNvSpPr>
      </xdr:nvSpPr>
      <xdr:spPr>
        <a:xfrm>
          <a:off x="11172825" y="3324225"/>
          <a:ext cx="172402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Error Term 2  27</a:t>
          </a:r>
        </a:p>
      </xdr:txBody>
    </xdr:sp>
    <xdr:clientData/>
  </xdr:twoCellAnchor>
  <xdr:twoCellAnchor>
    <xdr:from>
      <xdr:col>33</xdr:col>
      <xdr:colOff>9525</xdr:colOff>
      <xdr:row>15</xdr:row>
      <xdr:rowOff>0</xdr:rowOff>
    </xdr:from>
    <xdr:to>
      <xdr:col>42</xdr:col>
      <xdr:colOff>9525</xdr:colOff>
      <xdr:row>20</xdr:row>
      <xdr:rowOff>0</xdr:rowOff>
    </xdr:to>
    <xdr:sp>
      <xdr:nvSpPr>
        <xdr:cNvPr id="11" name="AutoShape 22"/>
        <xdr:cNvSpPr>
          <a:spLocks/>
        </xdr:cNvSpPr>
      </xdr:nvSpPr>
      <xdr:spPr>
        <a:xfrm rot="5400000">
          <a:off x="12039600" y="2514600"/>
          <a:ext cx="128587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42</xdr:col>
      <xdr:colOff>0</xdr:colOff>
      <xdr:row>20</xdr:row>
      <xdr:rowOff>0</xdr:rowOff>
    </xdr:from>
    <xdr:to>
      <xdr:col>54</xdr:col>
      <xdr:colOff>0</xdr:colOff>
      <xdr:row>22</xdr:row>
      <xdr:rowOff>0</xdr:rowOff>
    </xdr:to>
    <xdr:sp textlink="F21">
      <xdr:nvSpPr>
        <xdr:cNvPr id="12" name="AutoShape 23"/>
        <xdr:cNvSpPr>
          <a:spLocks/>
        </xdr:cNvSpPr>
      </xdr:nvSpPr>
      <xdr:spPr>
        <a:xfrm>
          <a:off x="13315950" y="3324225"/>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Error Term 3  14</a:t>
          </a:r>
        </a:p>
      </xdr:txBody>
    </xdr:sp>
    <xdr:clientData/>
  </xdr:twoCellAnchor>
  <xdr:twoCellAnchor>
    <xdr:from>
      <xdr:col>42</xdr:col>
      <xdr:colOff>9525</xdr:colOff>
      <xdr:row>15</xdr:row>
      <xdr:rowOff>0</xdr:rowOff>
    </xdr:from>
    <xdr:to>
      <xdr:col>48</xdr:col>
      <xdr:colOff>0</xdr:colOff>
      <xdr:row>20</xdr:row>
      <xdr:rowOff>0</xdr:rowOff>
    </xdr:to>
    <xdr:sp>
      <xdr:nvSpPr>
        <xdr:cNvPr id="13" name="AutoShape 24"/>
        <xdr:cNvSpPr>
          <a:spLocks/>
        </xdr:cNvSpPr>
      </xdr:nvSpPr>
      <xdr:spPr>
        <a:xfrm rot="16200000" flipH="1">
          <a:off x="13325475" y="2514600"/>
          <a:ext cx="84772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57</xdr:col>
      <xdr:colOff>0</xdr:colOff>
      <xdr:row>20</xdr:row>
      <xdr:rowOff>0</xdr:rowOff>
    </xdr:from>
    <xdr:to>
      <xdr:col>69</xdr:col>
      <xdr:colOff>0</xdr:colOff>
      <xdr:row>22</xdr:row>
      <xdr:rowOff>0</xdr:rowOff>
    </xdr:to>
    <xdr:sp textlink="F22">
      <xdr:nvSpPr>
        <xdr:cNvPr id="14" name="AutoShape 25"/>
        <xdr:cNvSpPr>
          <a:spLocks/>
        </xdr:cNvSpPr>
      </xdr:nvSpPr>
      <xdr:spPr>
        <a:xfrm>
          <a:off x="15459075" y="3324225"/>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Error Term 4  3</a:t>
          </a:r>
        </a:p>
      </xdr:txBody>
    </xdr:sp>
    <xdr:clientData/>
  </xdr:twoCellAnchor>
  <xdr:twoCellAnchor>
    <xdr:from>
      <xdr:col>42</xdr:col>
      <xdr:colOff>9525</xdr:colOff>
      <xdr:row>15</xdr:row>
      <xdr:rowOff>0</xdr:rowOff>
    </xdr:from>
    <xdr:to>
      <xdr:col>63</xdr:col>
      <xdr:colOff>0</xdr:colOff>
      <xdr:row>20</xdr:row>
      <xdr:rowOff>0</xdr:rowOff>
    </xdr:to>
    <xdr:sp>
      <xdr:nvSpPr>
        <xdr:cNvPr id="15" name="AutoShape 26"/>
        <xdr:cNvSpPr>
          <a:spLocks/>
        </xdr:cNvSpPr>
      </xdr:nvSpPr>
      <xdr:spPr>
        <a:xfrm rot="16200000" flipH="1">
          <a:off x="13325475" y="2514600"/>
          <a:ext cx="2990850"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26</xdr:col>
      <xdr:colOff>9525</xdr:colOff>
      <xdr:row>27</xdr:row>
      <xdr:rowOff>0</xdr:rowOff>
    </xdr:from>
    <xdr:to>
      <xdr:col>39</xdr:col>
      <xdr:colOff>9525</xdr:colOff>
      <xdr:row>29</xdr:row>
      <xdr:rowOff>0</xdr:rowOff>
    </xdr:to>
    <xdr:sp textlink="F20">
      <xdr:nvSpPr>
        <xdr:cNvPr id="16" name="AutoShape -1021"/>
        <xdr:cNvSpPr>
          <a:spLocks/>
        </xdr:cNvSpPr>
      </xdr:nvSpPr>
      <xdr:spPr>
        <a:xfrm>
          <a:off x="11039475" y="445770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Error Term 2b 21</a:t>
          </a:r>
        </a:p>
      </xdr:txBody>
    </xdr:sp>
    <xdr:clientData/>
  </xdr:twoCellAnchor>
  <xdr:twoCellAnchor>
    <xdr:from>
      <xdr:col>26</xdr:col>
      <xdr:colOff>9525</xdr:colOff>
      <xdr:row>24</xdr:row>
      <xdr:rowOff>0</xdr:rowOff>
    </xdr:from>
    <xdr:to>
      <xdr:col>39</xdr:col>
      <xdr:colOff>9525</xdr:colOff>
      <xdr:row>26</xdr:row>
      <xdr:rowOff>0</xdr:rowOff>
    </xdr:to>
    <xdr:sp textlink="F19">
      <xdr:nvSpPr>
        <xdr:cNvPr id="17" name="AutoShape -1019"/>
        <xdr:cNvSpPr>
          <a:spLocks/>
        </xdr:cNvSpPr>
      </xdr:nvSpPr>
      <xdr:spPr>
        <a:xfrm>
          <a:off x="11039475" y="3971925"/>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Error Term 2a 17</a:t>
          </a:r>
        </a:p>
      </xdr:txBody>
    </xdr:sp>
    <xdr:clientData/>
  </xdr:twoCellAnchor>
  <xdr:twoCellAnchor>
    <xdr:from>
      <xdr:col>39</xdr:col>
      <xdr:colOff>9525</xdr:colOff>
      <xdr:row>21</xdr:row>
      <xdr:rowOff>0</xdr:rowOff>
    </xdr:from>
    <xdr:to>
      <xdr:col>39</xdr:col>
      <xdr:colOff>19050</xdr:colOff>
      <xdr:row>25</xdr:row>
      <xdr:rowOff>0</xdr:rowOff>
    </xdr:to>
    <xdr:sp>
      <xdr:nvSpPr>
        <xdr:cNvPr id="18" name="AutoShape 28"/>
        <xdr:cNvSpPr>
          <a:spLocks/>
        </xdr:cNvSpPr>
      </xdr:nvSpPr>
      <xdr:spPr>
        <a:xfrm>
          <a:off x="12896850" y="3486150"/>
          <a:ext cx="9525" cy="64770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39</xdr:col>
      <xdr:colOff>9525</xdr:colOff>
      <xdr:row>21</xdr:row>
      <xdr:rowOff>0</xdr:rowOff>
    </xdr:from>
    <xdr:to>
      <xdr:col>39</xdr:col>
      <xdr:colOff>19050</xdr:colOff>
      <xdr:row>28</xdr:row>
      <xdr:rowOff>0</xdr:rowOff>
    </xdr:to>
    <xdr:sp>
      <xdr:nvSpPr>
        <xdr:cNvPr id="19" name="AutoShape 29"/>
        <xdr:cNvSpPr>
          <a:spLocks/>
        </xdr:cNvSpPr>
      </xdr:nvSpPr>
      <xdr:spPr>
        <a:xfrm>
          <a:off x="12896850" y="3486150"/>
          <a:ext cx="9525" cy="1133475"/>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13</xdr:row>
      <xdr:rowOff>0</xdr:rowOff>
    </xdr:from>
    <xdr:to>
      <xdr:col>47</xdr:col>
      <xdr:colOff>9525</xdr:colOff>
      <xdr:row>15</xdr:row>
      <xdr:rowOff>0</xdr:rowOff>
    </xdr:to>
    <xdr:sp textlink="F13">
      <xdr:nvSpPr>
        <xdr:cNvPr id="1" name="AutoShape 1"/>
        <xdr:cNvSpPr>
          <a:spLocks/>
        </xdr:cNvSpPr>
      </xdr:nvSpPr>
      <xdr:spPr>
        <a:xfrm>
          <a:off x="12601575" y="2190750"/>
          <a:ext cx="1438275" cy="11334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Current Estimate    53</a:t>
          </a:r>
        </a:p>
      </xdr:txBody>
    </xdr:sp>
    <xdr:clientData/>
  </xdr:twoCellAnchor>
  <xdr:twoCellAnchor>
    <xdr:from>
      <xdr:col>12</xdr:col>
      <xdr:colOff>0</xdr:colOff>
      <xdr:row>20</xdr:row>
      <xdr:rowOff>0</xdr:rowOff>
    </xdr:from>
    <xdr:to>
      <xdr:col>24</xdr:col>
      <xdr:colOff>0</xdr:colOff>
      <xdr:row>22</xdr:row>
      <xdr:rowOff>0</xdr:rowOff>
    </xdr:to>
    <xdr:sp textlink="F14">
      <xdr:nvSpPr>
        <xdr:cNvPr id="2" name="AutoShape 13"/>
        <xdr:cNvSpPr>
          <a:spLocks/>
        </xdr:cNvSpPr>
      </xdr:nvSpPr>
      <xdr:spPr>
        <a:xfrm>
          <a:off x="9029700" y="4133850"/>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Latency  53</a:t>
          </a:r>
        </a:p>
      </xdr:txBody>
    </xdr:sp>
    <xdr:clientData/>
  </xdr:twoCellAnchor>
  <xdr:twoCellAnchor>
    <xdr:from>
      <xdr:col>18</xdr:col>
      <xdr:colOff>0</xdr:colOff>
      <xdr:row>15</xdr:row>
      <xdr:rowOff>0</xdr:rowOff>
    </xdr:from>
    <xdr:to>
      <xdr:col>42</xdr:col>
      <xdr:colOff>9525</xdr:colOff>
      <xdr:row>20</xdr:row>
      <xdr:rowOff>0</xdr:rowOff>
    </xdr:to>
    <xdr:sp>
      <xdr:nvSpPr>
        <xdr:cNvPr id="3" name="AutoShape 14"/>
        <xdr:cNvSpPr>
          <a:spLocks/>
        </xdr:cNvSpPr>
      </xdr:nvSpPr>
      <xdr:spPr>
        <a:xfrm rot="5400000">
          <a:off x="9886950" y="3324225"/>
          <a:ext cx="343852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11</xdr:col>
      <xdr:colOff>0</xdr:colOff>
      <xdr:row>27</xdr:row>
      <xdr:rowOff>0</xdr:rowOff>
    </xdr:from>
    <xdr:to>
      <xdr:col>24</xdr:col>
      <xdr:colOff>0</xdr:colOff>
      <xdr:row>29</xdr:row>
      <xdr:rowOff>0</xdr:rowOff>
    </xdr:to>
    <xdr:sp textlink="F16">
      <xdr:nvSpPr>
        <xdr:cNvPr id="4" name="AutoShape 15"/>
        <xdr:cNvSpPr>
          <a:spLocks/>
        </xdr:cNvSpPr>
      </xdr:nvSpPr>
      <xdr:spPr>
        <a:xfrm>
          <a:off x="8886825" y="5267325"/>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Readout 500</a:t>
          </a:r>
        </a:p>
      </xdr:txBody>
    </xdr:sp>
    <xdr:clientData/>
  </xdr:twoCellAnchor>
  <xdr:twoCellAnchor>
    <xdr:from>
      <xdr:col>11</xdr:col>
      <xdr:colOff>0</xdr:colOff>
      <xdr:row>24</xdr:row>
      <xdr:rowOff>0</xdr:rowOff>
    </xdr:from>
    <xdr:to>
      <xdr:col>24</xdr:col>
      <xdr:colOff>0</xdr:colOff>
      <xdr:row>26</xdr:row>
      <xdr:rowOff>0</xdr:rowOff>
    </xdr:to>
    <xdr:sp textlink="F15">
      <xdr:nvSpPr>
        <xdr:cNvPr id="5" name="AutoShape 16"/>
        <xdr:cNvSpPr>
          <a:spLocks/>
        </xdr:cNvSpPr>
      </xdr:nvSpPr>
      <xdr:spPr>
        <a:xfrm>
          <a:off x="8886825" y="478155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Stare (1/2 frame) 575</a:t>
          </a:r>
        </a:p>
      </xdr:txBody>
    </xdr:sp>
    <xdr:clientData/>
  </xdr:twoCellAnchor>
  <xdr:twoCellAnchor>
    <xdr:from>
      <xdr:col>24</xdr:col>
      <xdr:colOff>0</xdr:colOff>
      <xdr:row>21</xdr:row>
      <xdr:rowOff>0</xdr:rowOff>
    </xdr:from>
    <xdr:to>
      <xdr:col>24</xdr:col>
      <xdr:colOff>9525</xdr:colOff>
      <xdr:row>25</xdr:row>
      <xdr:rowOff>0</xdr:rowOff>
    </xdr:to>
    <xdr:sp>
      <xdr:nvSpPr>
        <xdr:cNvPr id="6" name="AutoShape 17"/>
        <xdr:cNvSpPr>
          <a:spLocks/>
        </xdr:cNvSpPr>
      </xdr:nvSpPr>
      <xdr:spPr>
        <a:xfrm>
          <a:off x="10744200" y="4295775"/>
          <a:ext cx="9525" cy="64770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24</xdr:col>
      <xdr:colOff>0</xdr:colOff>
      <xdr:row>21</xdr:row>
      <xdr:rowOff>0</xdr:rowOff>
    </xdr:from>
    <xdr:to>
      <xdr:col>24</xdr:col>
      <xdr:colOff>9525</xdr:colOff>
      <xdr:row>28</xdr:row>
      <xdr:rowOff>0</xdr:rowOff>
    </xdr:to>
    <xdr:sp>
      <xdr:nvSpPr>
        <xdr:cNvPr id="7" name="AutoShape 18"/>
        <xdr:cNvSpPr>
          <a:spLocks/>
        </xdr:cNvSpPr>
      </xdr:nvSpPr>
      <xdr:spPr>
        <a:xfrm>
          <a:off x="10744200" y="4295775"/>
          <a:ext cx="9525" cy="1133475"/>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11</xdr:col>
      <xdr:colOff>0</xdr:colOff>
      <xdr:row>30</xdr:row>
      <xdr:rowOff>0</xdr:rowOff>
    </xdr:from>
    <xdr:to>
      <xdr:col>24</xdr:col>
      <xdr:colOff>0</xdr:colOff>
      <xdr:row>32</xdr:row>
      <xdr:rowOff>0</xdr:rowOff>
    </xdr:to>
    <xdr:sp textlink="F17">
      <xdr:nvSpPr>
        <xdr:cNvPr id="8" name="AutoShape 19"/>
        <xdr:cNvSpPr>
          <a:spLocks/>
        </xdr:cNvSpPr>
      </xdr:nvSpPr>
      <xdr:spPr>
        <a:xfrm>
          <a:off x="8886825" y="575310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WFS compute 300</a:t>
          </a:r>
        </a:p>
      </xdr:txBody>
    </xdr:sp>
    <xdr:clientData/>
  </xdr:twoCellAnchor>
  <xdr:twoCellAnchor>
    <xdr:from>
      <xdr:col>24</xdr:col>
      <xdr:colOff>0</xdr:colOff>
      <xdr:row>21</xdr:row>
      <xdr:rowOff>0</xdr:rowOff>
    </xdr:from>
    <xdr:to>
      <xdr:col>24</xdr:col>
      <xdr:colOff>9525</xdr:colOff>
      <xdr:row>31</xdr:row>
      <xdr:rowOff>0</xdr:rowOff>
    </xdr:to>
    <xdr:sp>
      <xdr:nvSpPr>
        <xdr:cNvPr id="9" name="AutoShape 20"/>
        <xdr:cNvSpPr>
          <a:spLocks/>
        </xdr:cNvSpPr>
      </xdr:nvSpPr>
      <xdr:spPr>
        <a:xfrm>
          <a:off x="10744200" y="4295775"/>
          <a:ext cx="9525" cy="161925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27</xdr:col>
      <xdr:colOff>0</xdr:colOff>
      <xdr:row>20</xdr:row>
      <xdr:rowOff>0</xdr:rowOff>
    </xdr:from>
    <xdr:to>
      <xdr:col>39</xdr:col>
      <xdr:colOff>9525</xdr:colOff>
      <xdr:row>22</xdr:row>
      <xdr:rowOff>0</xdr:rowOff>
    </xdr:to>
    <xdr:sp textlink="F18">
      <xdr:nvSpPr>
        <xdr:cNvPr id="10" name="AutoShape 21"/>
        <xdr:cNvSpPr>
          <a:spLocks/>
        </xdr:cNvSpPr>
      </xdr:nvSpPr>
      <xdr:spPr>
        <a:xfrm>
          <a:off x="11172825" y="4133850"/>
          <a:ext cx="172402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Tomography 0</a:t>
          </a:r>
        </a:p>
      </xdr:txBody>
    </xdr:sp>
    <xdr:clientData/>
  </xdr:twoCellAnchor>
  <xdr:twoCellAnchor>
    <xdr:from>
      <xdr:col>33</xdr:col>
      <xdr:colOff>9525</xdr:colOff>
      <xdr:row>15</xdr:row>
      <xdr:rowOff>0</xdr:rowOff>
    </xdr:from>
    <xdr:to>
      <xdr:col>42</xdr:col>
      <xdr:colOff>9525</xdr:colOff>
      <xdr:row>20</xdr:row>
      <xdr:rowOff>0</xdr:rowOff>
    </xdr:to>
    <xdr:sp>
      <xdr:nvSpPr>
        <xdr:cNvPr id="11" name="AutoShape 22"/>
        <xdr:cNvSpPr>
          <a:spLocks/>
        </xdr:cNvSpPr>
      </xdr:nvSpPr>
      <xdr:spPr>
        <a:xfrm rot="5400000">
          <a:off x="12039600" y="3324225"/>
          <a:ext cx="128587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42</xdr:col>
      <xdr:colOff>0</xdr:colOff>
      <xdr:row>20</xdr:row>
      <xdr:rowOff>0</xdr:rowOff>
    </xdr:from>
    <xdr:to>
      <xdr:col>54</xdr:col>
      <xdr:colOff>0</xdr:colOff>
      <xdr:row>22</xdr:row>
      <xdr:rowOff>0</xdr:rowOff>
    </xdr:to>
    <xdr:sp textlink="F21">
      <xdr:nvSpPr>
        <xdr:cNvPr id="12" name="AutoShape 23"/>
        <xdr:cNvSpPr>
          <a:spLocks/>
        </xdr:cNvSpPr>
      </xdr:nvSpPr>
      <xdr:spPr>
        <a:xfrm>
          <a:off x="13315950" y="4133850"/>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#REF!</a:t>
          </a:r>
        </a:p>
      </xdr:txBody>
    </xdr:sp>
    <xdr:clientData/>
  </xdr:twoCellAnchor>
  <xdr:twoCellAnchor>
    <xdr:from>
      <xdr:col>42</xdr:col>
      <xdr:colOff>9525</xdr:colOff>
      <xdr:row>15</xdr:row>
      <xdr:rowOff>0</xdr:rowOff>
    </xdr:from>
    <xdr:to>
      <xdr:col>48</xdr:col>
      <xdr:colOff>0</xdr:colOff>
      <xdr:row>20</xdr:row>
      <xdr:rowOff>0</xdr:rowOff>
    </xdr:to>
    <xdr:sp>
      <xdr:nvSpPr>
        <xdr:cNvPr id="13" name="AutoShape 24"/>
        <xdr:cNvSpPr>
          <a:spLocks/>
        </xdr:cNvSpPr>
      </xdr:nvSpPr>
      <xdr:spPr>
        <a:xfrm rot="16200000" flipH="1">
          <a:off x="13325475" y="3324225"/>
          <a:ext cx="84772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57</xdr:col>
      <xdr:colOff>0</xdr:colOff>
      <xdr:row>20</xdr:row>
      <xdr:rowOff>0</xdr:rowOff>
    </xdr:from>
    <xdr:to>
      <xdr:col>69</xdr:col>
      <xdr:colOff>0</xdr:colOff>
      <xdr:row>22</xdr:row>
      <xdr:rowOff>0</xdr:rowOff>
    </xdr:to>
    <xdr:sp textlink="F22">
      <xdr:nvSpPr>
        <xdr:cNvPr id="14" name="AutoShape 25"/>
        <xdr:cNvSpPr>
          <a:spLocks/>
        </xdr:cNvSpPr>
      </xdr:nvSpPr>
      <xdr:spPr>
        <a:xfrm>
          <a:off x="15459075" y="4133850"/>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0</a:t>
          </a:r>
        </a:p>
      </xdr:txBody>
    </xdr:sp>
    <xdr:clientData/>
  </xdr:twoCellAnchor>
  <xdr:twoCellAnchor>
    <xdr:from>
      <xdr:col>42</xdr:col>
      <xdr:colOff>9525</xdr:colOff>
      <xdr:row>15</xdr:row>
      <xdr:rowOff>0</xdr:rowOff>
    </xdr:from>
    <xdr:to>
      <xdr:col>63</xdr:col>
      <xdr:colOff>0</xdr:colOff>
      <xdr:row>20</xdr:row>
      <xdr:rowOff>0</xdr:rowOff>
    </xdr:to>
    <xdr:sp>
      <xdr:nvSpPr>
        <xdr:cNvPr id="15" name="AutoShape 26"/>
        <xdr:cNvSpPr>
          <a:spLocks/>
        </xdr:cNvSpPr>
      </xdr:nvSpPr>
      <xdr:spPr>
        <a:xfrm rot="16200000" flipH="1">
          <a:off x="13325475" y="3324225"/>
          <a:ext cx="2990850"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26</xdr:col>
      <xdr:colOff>9525</xdr:colOff>
      <xdr:row>27</xdr:row>
      <xdr:rowOff>0</xdr:rowOff>
    </xdr:from>
    <xdr:to>
      <xdr:col>39</xdr:col>
      <xdr:colOff>9525</xdr:colOff>
      <xdr:row>29</xdr:row>
      <xdr:rowOff>0</xdr:rowOff>
    </xdr:to>
    <xdr:sp textlink="F20">
      <xdr:nvSpPr>
        <xdr:cNvPr id="16" name="AutoShape -1021"/>
        <xdr:cNvSpPr>
          <a:spLocks/>
        </xdr:cNvSpPr>
      </xdr:nvSpPr>
      <xdr:spPr>
        <a:xfrm>
          <a:off x="11039475" y="5267325"/>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DM Hold (1/2 frame) 575</a:t>
          </a:r>
        </a:p>
      </xdr:txBody>
    </xdr:sp>
    <xdr:clientData/>
  </xdr:twoCellAnchor>
  <xdr:twoCellAnchor>
    <xdr:from>
      <xdr:col>26</xdr:col>
      <xdr:colOff>9525</xdr:colOff>
      <xdr:row>24</xdr:row>
      <xdr:rowOff>0</xdr:rowOff>
    </xdr:from>
    <xdr:to>
      <xdr:col>39</xdr:col>
      <xdr:colOff>9525</xdr:colOff>
      <xdr:row>26</xdr:row>
      <xdr:rowOff>0</xdr:rowOff>
    </xdr:to>
    <xdr:sp textlink="F19">
      <xdr:nvSpPr>
        <xdr:cNvPr id="17" name="AutoShape -1019"/>
        <xdr:cNvSpPr>
          <a:spLocks/>
        </xdr:cNvSpPr>
      </xdr:nvSpPr>
      <xdr:spPr>
        <a:xfrm>
          <a:off x="11039475" y="478155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DM Cmd Gen 200</a:t>
          </a:r>
        </a:p>
      </xdr:txBody>
    </xdr:sp>
    <xdr:clientData/>
  </xdr:twoCellAnchor>
  <xdr:twoCellAnchor>
    <xdr:from>
      <xdr:col>39</xdr:col>
      <xdr:colOff>9525</xdr:colOff>
      <xdr:row>21</xdr:row>
      <xdr:rowOff>0</xdr:rowOff>
    </xdr:from>
    <xdr:to>
      <xdr:col>39</xdr:col>
      <xdr:colOff>19050</xdr:colOff>
      <xdr:row>25</xdr:row>
      <xdr:rowOff>0</xdr:rowOff>
    </xdr:to>
    <xdr:sp>
      <xdr:nvSpPr>
        <xdr:cNvPr id="18" name="AutoShape 28"/>
        <xdr:cNvSpPr>
          <a:spLocks/>
        </xdr:cNvSpPr>
      </xdr:nvSpPr>
      <xdr:spPr>
        <a:xfrm>
          <a:off x="12896850" y="4295775"/>
          <a:ext cx="9525" cy="64770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39</xdr:col>
      <xdr:colOff>9525</xdr:colOff>
      <xdr:row>21</xdr:row>
      <xdr:rowOff>0</xdr:rowOff>
    </xdr:from>
    <xdr:to>
      <xdr:col>39</xdr:col>
      <xdr:colOff>19050</xdr:colOff>
      <xdr:row>28</xdr:row>
      <xdr:rowOff>0</xdr:rowOff>
    </xdr:to>
    <xdr:sp>
      <xdr:nvSpPr>
        <xdr:cNvPr id="19" name="AutoShape 29"/>
        <xdr:cNvSpPr>
          <a:spLocks/>
        </xdr:cNvSpPr>
      </xdr:nvSpPr>
      <xdr:spPr>
        <a:xfrm>
          <a:off x="12896850" y="4295775"/>
          <a:ext cx="9525" cy="1133475"/>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13</xdr:row>
      <xdr:rowOff>0</xdr:rowOff>
    </xdr:from>
    <xdr:to>
      <xdr:col>47</xdr:col>
      <xdr:colOff>9525</xdr:colOff>
      <xdr:row>15</xdr:row>
      <xdr:rowOff>0</xdr:rowOff>
    </xdr:to>
    <xdr:sp textlink="F13">
      <xdr:nvSpPr>
        <xdr:cNvPr id="1" name="AutoShape 1"/>
        <xdr:cNvSpPr>
          <a:spLocks/>
        </xdr:cNvSpPr>
      </xdr:nvSpPr>
      <xdr:spPr>
        <a:xfrm>
          <a:off x="12677775" y="2190750"/>
          <a:ext cx="14382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Current Estimate    1</a:t>
          </a:r>
        </a:p>
      </xdr:txBody>
    </xdr:sp>
    <xdr:clientData/>
  </xdr:twoCellAnchor>
  <xdr:twoCellAnchor>
    <xdr:from>
      <xdr:col>12</xdr:col>
      <xdr:colOff>0</xdr:colOff>
      <xdr:row>20</xdr:row>
      <xdr:rowOff>0</xdr:rowOff>
    </xdr:from>
    <xdr:to>
      <xdr:col>24</xdr:col>
      <xdr:colOff>0</xdr:colOff>
      <xdr:row>22</xdr:row>
      <xdr:rowOff>0</xdr:rowOff>
    </xdr:to>
    <xdr:sp textlink="F14">
      <xdr:nvSpPr>
        <xdr:cNvPr id="2" name="AutoShape 13"/>
        <xdr:cNvSpPr>
          <a:spLocks/>
        </xdr:cNvSpPr>
      </xdr:nvSpPr>
      <xdr:spPr>
        <a:xfrm>
          <a:off x="9105900" y="3324225"/>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Bandwidth  1</a:t>
          </a:r>
        </a:p>
      </xdr:txBody>
    </xdr:sp>
    <xdr:clientData/>
  </xdr:twoCellAnchor>
  <xdr:twoCellAnchor>
    <xdr:from>
      <xdr:col>18</xdr:col>
      <xdr:colOff>0</xdr:colOff>
      <xdr:row>15</xdr:row>
      <xdr:rowOff>0</xdr:rowOff>
    </xdr:from>
    <xdr:to>
      <xdr:col>42</xdr:col>
      <xdr:colOff>9525</xdr:colOff>
      <xdr:row>20</xdr:row>
      <xdr:rowOff>0</xdr:rowOff>
    </xdr:to>
    <xdr:sp>
      <xdr:nvSpPr>
        <xdr:cNvPr id="3" name="AutoShape 14"/>
        <xdr:cNvSpPr>
          <a:spLocks/>
        </xdr:cNvSpPr>
      </xdr:nvSpPr>
      <xdr:spPr>
        <a:xfrm rot="5400000">
          <a:off x="9963150" y="2514600"/>
          <a:ext cx="343852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11</xdr:col>
      <xdr:colOff>0</xdr:colOff>
      <xdr:row>27</xdr:row>
      <xdr:rowOff>0</xdr:rowOff>
    </xdr:from>
    <xdr:to>
      <xdr:col>24</xdr:col>
      <xdr:colOff>0</xdr:colOff>
      <xdr:row>29</xdr:row>
      <xdr:rowOff>0</xdr:rowOff>
    </xdr:to>
    <xdr:sp textlink="F16">
      <xdr:nvSpPr>
        <xdr:cNvPr id="4" name="AutoShape 15"/>
        <xdr:cNvSpPr>
          <a:spLocks/>
        </xdr:cNvSpPr>
      </xdr:nvSpPr>
      <xdr:spPr>
        <a:xfrm>
          <a:off x="8963025" y="4943475"/>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stare (1/2 cycle) 2058</a:t>
          </a:r>
        </a:p>
      </xdr:txBody>
    </xdr:sp>
    <xdr:clientData/>
  </xdr:twoCellAnchor>
  <xdr:twoCellAnchor>
    <xdr:from>
      <xdr:col>11</xdr:col>
      <xdr:colOff>0</xdr:colOff>
      <xdr:row>24</xdr:row>
      <xdr:rowOff>0</xdr:rowOff>
    </xdr:from>
    <xdr:to>
      <xdr:col>24</xdr:col>
      <xdr:colOff>0</xdr:colOff>
      <xdr:row>26</xdr:row>
      <xdr:rowOff>0</xdr:rowOff>
    </xdr:to>
    <xdr:sp textlink="F15">
      <xdr:nvSpPr>
        <xdr:cNvPr id="5" name="AutoShape 16"/>
        <xdr:cNvSpPr>
          <a:spLocks/>
        </xdr:cNvSpPr>
      </xdr:nvSpPr>
      <xdr:spPr>
        <a:xfrm>
          <a:off x="8963025" y="445770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0</a:t>
          </a:r>
        </a:p>
      </xdr:txBody>
    </xdr:sp>
    <xdr:clientData/>
  </xdr:twoCellAnchor>
  <xdr:twoCellAnchor>
    <xdr:from>
      <xdr:col>24</xdr:col>
      <xdr:colOff>0</xdr:colOff>
      <xdr:row>21</xdr:row>
      <xdr:rowOff>0</xdr:rowOff>
    </xdr:from>
    <xdr:to>
      <xdr:col>24</xdr:col>
      <xdr:colOff>9525</xdr:colOff>
      <xdr:row>25</xdr:row>
      <xdr:rowOff>0</xdr:rowOff>
    </xdr:to>
    <xdr:sp>
      <xdr:nvSpPr>
        <xdr:cNvPr id="6" name="AutoShape 17"/>
        <xdr:cNvSpPr>
          <a:spLocks/>
        </xdr:cNvSpPr>
      </xdr:nvSpPr>
      <xdr:spPr>
        <a:xfrm>
          <a:off x="10820400" y="3486150"/>
          <a:ext cx="9525" cy="1133475"/>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24</xdr:col>
      <xdr:colOff>0</xdr:colOff>
      <xdr:row>21</xdr:row>
      <xdr:rowOff>0</xdr:rowOff>
    </xdr:from>
    <xdr:to>
      <xdr:col>24</xdr:col>
      <xdr:colOff>9525</xdr:colOff>
      <xdr:row>28</xdr:row>
      <xdr:rowOff>0</xdr:rowOff>
    </xdr:to>
    <xdr:sp>
      <xdr:nvSpPr>
        <xdr:cNvPr id="7" name="AutoShape 18"/>
        <xdr:cNvSpPr>
          <a:spLocks/>
        </xdr:cNvSpPr>
      </xdr:nvSpPr>
      <xdr:spPr>
        <a:xfrm>
          <a:off x="10820400" y="3486150"/>
          <a:ext cx="9525" cy="161925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11</xdr:col>
      <xdr:colOff>0</xdr:colOff>
      <xdr:row>30</xdr:row>
      <xdr:rowOff>0</xdr:rowOff>
    </xdr:from>
    <xdr:to>
      <xdr:col>24</xdr:col>
      <xdr:colOff>0</xdr:colOff>
      <xdr:row>32</xdr:row>
      <xdr:rowOff>0</xdr:rowOff>
    </xdr:to>
    <xdr:sp textlink="F17">
      <xdr:nvSpPr>
        <xdr:cNvPr id="8" name="AutoShape 19"/>
        <xdr:cNvSpPr>
          <a:spLocks/>
        </xdr:cNvSpPr>
      </xdr:nvSpPr>
      <xdr:spPr>
        <a:xfrm>
          <a:off x="8963025" y="542925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readout 500</a:t>
          </a:r>
        </a:p>
      </xdr:txBody>
    </xdr:sp>
    <xdr:clientData/>
  </xdr:twoCellAnchor>
  <xdr:twoCellAnchor>
    <xdr:from>
      <xdr:col>24</xdr:col>
      <xdr:colOff>0</xdr:colOff>
      <xdr:row>21</xdr:row>
      <xdr:rowOff>0</xdr:rowOff>
    </xdr:from>
    <xdr:to>
      <xdr:col>24</xdr:col>
      <xdr:colOff>9525</xdr:colOff>
      <xdr:row>31</xdr:row>
      <xdr:rowOff>0</xdr:rowOff>
    </xdr:to>
    <xdr:sp>
      <xdr:nvSpPr>
        <xdr:cNvPr id="9" name="AutoShape 20"/>
        <xdr:cNvSpPr>
          <a:spLocks/>
        </xdr:cNvSpPr>
      </xdr:nvSpPr>
      <xdr:spPr>
        <a:xfrm>
          <a:off x="10820400" y="3486150"/>
          <a:ext cx="9525" cy="2105025"/>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27</xdr:col>
      <xdr:colOff>0</xdr:colOff>
      <xdr:row>20</xdr:row>
      <xdr:rowOff>0</xdr:rowOff>
    </xdr:from>
    <xdr:to>
      <xdr:col>39</xdr:col>
      <xdr:colOff>9525</xdr:colOff>
      <xdr:row>22</xdr:row>
      <xdr:rowOff>0</xdr:rowOff>
    </xdr:to>
    <xdr:sp textlink="F18">
      <xdr:nvSpPr>
        <xdr:cNvPr id="10" name="AutoShape 21"/>
        <xdr:cNvSpPr>
          <a:spLocks/>
        </xdr:cNvSpPr>
      </xdr:nvSpPr>
      <xdr:spPr>
        <a:xfrm>
          <a:off x="11249025" y="3324225"/>
          <a:ext cx="172402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compute TT 0</a:t>
          </a:r>
        </a:p>
      </xdr:txBody>
    </xdr:sp>
    <xdr:clientData/>
  </xdr:twoCellAnchor>
  <xdr:twoCellAnchor>
    <xdr:from>
      <xdr:col>33</xdr:col>
      <xdr:colOff>9525</xdr:colOff>
      <xdr:row>15</xdr:row>
      <xdr:rowOff>0</xdr:rowOff>
    </xdr:from>
    <xdr:to>
      <xdr:col>42</xdr:col>
      <xdr:colOff>9525</xdr:colOff>
      <xdr:row>20</xdr:row>
      <xdr:rowOff>0</xdr:rowOff>
    </xdr:to>
    <xdr:sp>
      <xdr:nvSpPr>
        <xdr:cNvPr id="11" name="AutoShape 22"/>
        <xdr:cNvSpPr>
          <a:spLocks/>
        </xdr:cNvSpPr>
      </xdr:nvSpPr>
      <xdr:spPr>
        <a:xfrm rot="5400000">
          <a:off x="12115800" y="2514600"/>
          <a:ext cx="128587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42</xdr:col>
      <xdr:colOff>0</xdr:colOff>
      <xdr:row>20</xdr:row>
      <xdr:rowOff>0</xdr:rowOff>
    </xdr:from>
    <xdr:to>
      <xdr:col>54</xdr:col>
      <xdr:colOff>0</xdr:colOff>
      <xdr:row>22</xdr:row>
      <xdr:rowOff>0</xdr:rowOff>
    </xdr:to>
    <xdr:sp textlink="F21">
      <xdr:nvSpPr>
        <xdr:cNvPr id="12" name="AutoShape 23"/>
        <xdr:cNvSpPr>
          <a:spLocks/>
        </xdr:cNvSpPr>
      </xdr:nvSpPr>
      <xdr:spPr>
        <a:xfrm>
          <a:off x="13392150" y="3324225"/>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0</a:t>
          </a:r>
        </a:p>
      </xdr:txBody>
    </xdr:sp>
    <xdr:clientData/>
  </xdr:twoCellAnchor>
  <xdr:twoCellAnchor>
    <xdr:from>
      <xdr:col>42</xdr:col>
      <xdr:colOff>9525</xdr:colOff>
      <xdr:row>15</xdr:row>
      <xdr:rowOff>0</xdr:rowOff>
    </xdr:from>
    <xdr:to>
      <xdr:col>48</xdr:col>
      <xdr:colOff>0</xdr:colOff>
      <xdr:row>20</xdr:row>
      <xdr:rowOff>0</xdr:rowOff>
    </xdr:to>
    <xdr:sp>
      <xdr:nvSpPr>
        <xdr:cNvPr id="13" name="AutoShape 24"/>
        <xdr:cNvSpPr>
          <a:spLocks/>
        </xdr:cNvSpPr>
      </xdr:nvSpPr>
      <xdr:spPr>
        <a:xfrm rot="16200000" flipH="1">
          <a:off x="13401675" y="2514600"/>
          <a:ext cx="847725"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57</xdr:col>
      <xdr:colOff>0</xdr:colOff>
      <xdr:row>20</xdr:row>
      <xdr:rowOff>0</xdr:rowOff>
    </xdr:from>
    <xdr:to>
      <xdr:col>69</xdr:col>
      <xdr:colOff>0</xdr:colOff>
      <xdr:row>22</xdr:row>
      <xdr:rowOff>0</xdr:rowOff>
    </xdr:to>
    <xdr:sp textlink="F22">
      <xdr:nvSpPr>
        <xdr:cNvPr id="14" name="AutoShape 25"/>
        <xdr:cNvSpPr>
          <a:spLocks/>
        </xdr:cNvSpPr>
      </xdr:nvSpPr>
      <xdr:spPr>
        <a:xfrm>
          <a:off x="15535275" y="3324225"/>
          <a:ext cx="17145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0</a:t>
          </a:r>
        </a:p>
      </xdr:txBody>
    </xdr:sp>
    <xdr:clientData/>
  </xdr:twoCellAnchor>
  <xdr:twoCellAnchor>
    <xdr:from>
      <xdr:col>42</xdr:col>
      <xdr:colOff>9525</xdr:colOff>
      <xdr:row>15</xdr:row>
      <xdr:rowOff>0</xdr:rowOff>
    </xdr:from>
    <xdr:to>
      <xdr:col>63</xdr:col>
      <xdr:colOff>0</xdr:colOff>
      <xdr:row>20</xdr:row>
      <xdr:rowOff>0</xdr:rowOff>
    </xdr:to>
    <xdr:sp>
      <xdr:nvSpPr>
        <xdr:cNvPr id="15" name="AutoShape 26"/>
        <xdr:cNvSpPr>
          <a:spLocks/>
        </xdr:cNvSpPr>
      </xdr:nvSpPr>
      <xdr:spPr>
        <a:xfrm rot="16200000" flipH="1">
          <a:off x="13401675" y="2514600"/>
          <a:ext cx="2990850" cy="809625"/>
        </a:xfrm>
        <a:prstGeom prst="bentConnector3">
          <a:avLst>
            <a:gd name="adj" fmla="val 4923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26</xdr:col>
      <xdr:colOff>9525</xdr:colOff>
      <xdr:row>27</xdr:row>
      <xdr:rowOff>0</xdr:rowOff>
    </xdr:from>
    <xdr:to>
      <xdr:col>39</xdr:col>
      <xdr:colOff>9525</xdr:colOff>
      <xdr:row>29</xdr:row>
      <xdr:rowOff>0</xdr:rowOff>
    </xdr:to>
    <xdr:sp textlink="F20">
      <xdr:nvSpPr>
        <xdr:cNvPr id="16" name="AutoShape -1021"/>
        <xdr:cNvSpPr>
          <a:spLocks/>
        </xdr:cNvSpPr>
      </xdr:nvSpPr>
      <xdr:spPr>
        <a:xfrm>
          <a:off x="11115675" y="4943475"/>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0</a:t>
          </a:r>
        </a:p>
      </xdr:txBody>
    </xdr:sp>
    <xdr:clientData/>
  </xdr:twoCellAnchor>
  <xdr:twoCellAnchor>
    <xdr:from>
      <xdr:col>26</xdr:col>
      <xdr:colOff>9525</xdr:colOff>
      <xdr:row>24</xdr:row>
      <xdr:rowOff>0</xdr:rowOff>
    </xdr:from>
    <xdr:to>
      <xdr:col>39</xdr:col>
      <xdr:colOff>9525</xdr:colOff>
      <xdr:row>26</xdr:row>
      <xdr:rowOff>0</xdr:rowOff>
    </xdr:to>
    <xdr:sp textlink="F19">
      <xdr:nvSpPr>
        <xdr:cNvPr id="17" name="AutoShape -1019"/>
        <xdr:cNvSpPr>
          <a:spLocks/>
        </xdr:cNvSpPr>
      </xdr:nvSpPr>
      <xdr:spPr>
        <a:xfrm>
          <a:off x="11115675" y="4457700"/>
          <a:ext cx="18573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Verdana"/>
              <a:ea typeface="Verdana"/>
              <a:cs typeface="Verdana"/>
            </a:rPr>
            <a:t> hold (1/2 cycle) 2058</a:t>
          </a:r>
        </a:p>
      </xdr:txBody>
    </xdr:sp>
    <xdr:clientData/>
  </xdr:twoCellAnchor>
  <xdr:twoCellAnchor>
    <xdr:from>
      <xdr:col>39</xdr:col>
      <xdr:colOff>9525</xdr:colOff>
      <xdr:row>21</xdr:row>
      <xdr:rowOff>0</xdr:rowOff>
    </xdr:from>
    <xdr:to>
      <xdr:col>39</xdr:col>
      <xdr:colOff>19050</xdr:colOff>
      <xdr:row>25</xdr:row>
      <xdr:rowOff>0</xdr:rowOff>
    </xdr:to>
    <xdr:sp>
      <xdr:nvSpPr>
        <xdr:cNvPr id="18" name="AutoShape 28"/>
        <xdr:cNvSpPr>
          <a:spLocks/>
        </xdr:cNvSpPr>
      </xdr:nvSpPr>
      <xdr:spPr>
        <a:xfrm>
          <a:off x="12973050" y="3486150"/>
          <a:ext cx="9525" cy="1133475"/>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39</xdr:col>
      <xdr:colOff>9525</xdr:colOff>
      <xdr:row>21</xdr:row>
      <xdr:rowOff>0</xdr:rowOff>
    </xdr:from>
    <xdr:to>
      <xdr:col>39</xdr:col>
      <xdr:colOff>19050</xdr:colOff>
      <xdr:row>28</xdr:row>
      <xdr:rowOff>0</xdr:rowOff>
    </xdr:to>
    <xdr:sp>
      <xdr:nvSpPr>
        <xdr:cNvPr id="19" name="AutoShape 29"/>
        <xdr:cNvSpPr>
          <a:spLocks/>
        </xdr:cNvSpPr>
      </xdr:nvSpPr>
      <xdr:spPr>
        <a:xfrm>
          <a:off x="12973050" y="3486150"/>
          <a:ext cx="9525" cy="1619250"/>
        </a:xfrm>
        <a:prstGeom prst="bentConnector3">
          <a:avLst>
            <a:gd name="adj" fmla="val 18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ir.caltech.edu/twiki_oir/pub/Keck/NGAO/RealTimeControlPDRPhase/NGAO_RTC_Design.docx"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G24"/>
  <sheetViews>
    <sheetView zoomScalePageLayoutView="0" workbookViewId="0" topLeftCell="A1">
      <selection activeCell="E3" sqref="E3"/>
    </sheetView>
  </sheetViews>
  <sheetFormatPr defaultColWidth="11.00390625" defaultRowHeight="12.75"/>
  <cols>
    <col min="1" max="1" width="16.875" style="0" customWidth="1"/>
    <col min="2" max="2" width="11.75390625" style="0" bestFit="1" customWidth="1"/>
    <col min="3" max="4" width="11.00390625" style="0" customWidth="1"/>
    <col min="5" max="5" width="23.875" style="0" bestFit="1" customWidth="1"/>
    <col min="6" max="6" width="23.875" style="0" hidden="1" customWidth="1"/>
    <col min="7" max="7" width="34.625" style="0" customWidth="1"/>
    <col min="8" max="235" width="1.875" style="0" customWidth="1"/>
  </cols>
  <sheetData>
    <row r="3" spans="1:7" ht="19.5">
      <c r="A3" s="1" t="s">
        <v>0</v>
      </c>
      <c r="B3" s="1"/>
      <c r="C3" s="1"/>
      <c r="D3" s="1"/>
      <c r="E3" s="1" t="str">
        <f ca="1">MID(CELL("filename",A1),FIND("]",CELL("filename",A1))+1,256)</f>
        <v>Example Tree</v>
      </c>
      <c r="F3" s="1"/>
      <c r="G3" s="1"/>
    </row>
    <row r="5" spans="1:5" ht="12.75">
      <c r="A5" t="s">
        <v>1</v>
      </c>
      <c r="E5" s="2" t="s">
        <v>2</v>
      </c>
    </row>
    <row r="7" spans="1:5" ht="12.75">
      <c r="A7" t="s">
        <v>3</v>
      </c>
      <c r="C7" s="2">
        <v>35</v>
      </c>
      <c r="D7" s="2"/>
      <c r="E7" t="str">
        <f>$E$5</f>
        <v>nm, RMS</v>
      </c>
    </row>
    <row r="8" spans="1:5" ht="12.75">
      <c r="A8" t="s">
        <v>4</v>
      </c>
      <c r="C8" s="3">
        <f>IF(C24&lt;C7,SQRT(C7^2-C24^2),"Budget not met")</f>
        <v>15.620499351813308</v>
      </c>
      <c r="D8" s="3"/>
      <c r="E8" t="str">
        <f>$E$5</f>
        <v>nm, RMS</v>
      </c>
    </row>
    <row r="11" ht="12.75">
      <c r="G11" s="4" t="s">
        <v>5</v>
      </c>
    </row>
    <row r="12" spans="1:4" ht="12.75">
      <c r="A12" s="4" t="s">
        <v>6</v>
      </c>
      <c r="B12" s="4"/>
      <c r="C12" s="4" t="s">
        <v>7</v>
      </c>
      <c r="D12" s="4"/>
    </row>
    <row r="13" ht="12.75">
      <c r="F13" t="str">
        <f>A24&amp;"    "&amp;ROUND(C24,0)</f>
        <v>Current Estimate    31</v>
      </c>
    </row>
    <row r="14" spans="1:6" ht="12.75">
      <c r="A14" s="2" t="s">
        <v>8</v>
      </c>
      <c r="B14" s="2"/>
      <c r="C14" s="2">
        <f>SQRT(SUMSQ(D15:D17))</f>
        <v>6.782329983125268</v>
      </c>
      <c r="D14" s="2"/>
      <c r="E14" t="str">
        <f aca="true" t="shared" si="0" ref="E14:E22">$E$5</f>
        <v>nm, RMS</v>
      </c>
      <c r="F14" t="str">
        <f>A14&amp;" "&amp;B14&amp;" "&amp;ROUND(C14,0)</f>
        <v>Error Term 1  7</v>
      </c>
    </row>
    <row r="15" spans="1:6" ht="12.75">
      <c r="A15" s="2"/>
      <c r="B15" s="2" t="s">
        <v>9</v>
      </c>
      <c r="C15" s="2"/>
      <c r="D15" s="2">
        <v>3</v>
      </c>
      <c r="E15" t="str">
        <f t="shared" si="0"/>
        <v>nm, RMS</v>
      </c>
      <c r="F15" t="str">
        <f>A15&amp;" "&amp;B15&amp;" "&amp;ROUND(D15,0)</f>
        <v> Error Term 1a 3</v>
      </c>
    </row>
    <row r="16" spans="1:6" ht="12.75">
      <c r="A16" s="2"/>
      <c r="B16" s="2" t="s">
        <v>10</v>
      </c>
      <c r="C16" s="2"/>
      <c r="D16" s="2">
        <v>6</v>
      </c>
      <c r="E16" t="str">
        <f t="shared" si="0"/>
        <v>nm, RMS</v>
      </c>
      <c r="F16" t="str">
        <f>A16&amp;" "&amp;B16&amp;" "&amp;ROUND(D16,0)</f>
        <v> Error Term 1b 6</v>
      </c>
    </row>
    <row r="17" spans="1:6" ht="12.75">
      <c r="A17" s="2"/>
      <c r="B17" s="2" t="s">
        <v>11</v>
      </c>
      <c r="C17" s="2"/>
      <c r="D17" s="2">
        <v>1</v>
      </c>
      <c r="E17" t="str">
        <f t="shared" si="0"/>
        <v>nm, RMS</v>
      </c>
      <c r="F17" t="str">
        <f>A17&amp;" "&amp;B17&amp;" "&amp;ROUND(D17,0)</f>
        <v> Error Term 1c 1</v>
      </c>
    </row>
    <row r="18" spans="1:6" ht="12.75">
      <c r="A18" s="2" t="s">
        <v>12</v>
      </c>
      <c r="B18" s="2"/>
      <c r="C18" s="2">
        <f>SQRT(SUMSQ(D19:D20))</f>
        <v>27.018512172212592</v>
      </c>
      <c r="D18" s="2"/>
      <c r="E18" t="str">
        <f t="shared" si="0"/>
        <v>nm, RMS</v>
      </c>
      <c r="F18" t="str">
        <f>A18&amp;" "&amp;B18&amp;" "&amp;ROUND(C18,0)</f>
        <v>Error Term 2  27</v>
      </c>
    </row>
    <row r="19" spans="1:6" ht="12.75">
      <c r="A19" s="2"/>
      <c r="B19" s="2" t="s">
        <v>13</v>
      </c>
      <c r="C19" s="2"/>
      <c r="D19" s="2">
        <v>17</v>
      </c>
      <c r="E19" t="str">
        <f t="shared" si="0"/>
        <v>nm, RMS</v>
      </c>
      <c r="F19" t="str">
        <f>A19&amp;" "&amp;B19&amp;" "&amp;ROUND(D19,0)</f>
        <v> Error Term 2a 17</v>
      </c>
    </row>
    <row r="20" spans="1:6" ht="12.75">
      <c r="A20" s="2"/>
      <c r="B20" s="2" t="s">
        <v>14</v>
      </c>
      <c r="C20" s="2"/>
      <c r="D20" s="2">
        <v>21</v>
      </c>
      <c r="E20" t="str">
        <f t="shared" si="0"/>
        <v>nm, RMS</v>
      </c>
      <c r="F20" t="str">
        <f>A20&amp;" "&amp;B20&amp;" "&amp;ROUND(D20,0)</f>
        <v> Error Term 2b 21</v>
      </c>
    </row>
    <row r="21" spans="1:6" ht="12.75">
      <c r="A21" s="2" t="s">
        <v>15</v>
      </c>
      <c r="B21" s="2"/>
      <c r="C21" s="2">
        <v>14</v>
      </c>
      <c r="D21" s="2"/>
      <c r="E21" t="str">
        <f t="shared" si="0"/>
        <v>nm, RMS</v>
      </c>
      <c r="F21" t="str">
        <f>A21&amp;" "&amp;B21&amp;" "&amp;ROUND(C21,0)</f>
        <v>Error Term 3  14</v>
      </c>
    </row>
    <row r="22" spans="1:6" ht="12.75">
      <c r="A22" s="2" t="s">
        <v>16</v>
      </c>
      <c r="B22" s="2"/>
      <c r="C22" s="2">
        <v>3</v>
      </c>
      <c r="D22" s="2"/>
      <c r="E22" t="str">
        <f t="shared" si="0"/>
        <v>nm, RMS</v>
      </c>
      <c r="F22" t="str">
        <f>A22&amp;" "&amp;B22&amp;" "&amp;ROUND(C22,0)</f>
        <v>Error Term 4  3</v>
      </c>
    </row>
    <row r="24" spans="1:5" ht="12.75">
      <c r="A24" s="4" t="s">
        <v>17</v>
      </c>
      <c r="B24" s="4"/>
      <c r="C24" s="5">
        <f>SQRT(SUMSQ(C14:C22))</f>
        <v>31.32091952673165</v>
      </c>
      <c r="D24" s="6"/>
      <c r="E24" t="str">
        <f>$E$5</f>
        <v>nm, RMS</v>
      </c>
    </row>
  </sheetData>
  <sheetProtection/>
  <conditionalFormatting sqref="C24:D24">
    <cfRule type="cellIs" priority="3" dxfId="1" operator="greaterThan" stopIfTrue="1">
      <formula>$C$7</formula>
    </cfRule>
  </conditionalFormatting>
  <conditionalFormatting sqref="C8:D8">
    <cfRule type="expression" priority="1" dxfId="1" stopIfTrue="1">
      <formula>$C$24&gt;$C$7</formula>
    </cfRule>
    <cfRule type="cellIs" priority="2" dxfId="0" operator="greaterThanOrEqual" stopIfTrue="1">
      <formula>0</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3:G32"/>
  <sheetViews>
    <sheetView tabSelected="1" zoomScalePageLayoutView="0" workbookViewId="0" topLeftCell="A13">
      <selection activeCell="D33" sqref="D33"/>
    </sheetView>
  </sheetViews>
  <sheetFormatPr defaultColWidth="11.00390625" defaultRowHeight="12.75"/>
  <cols>
    <col min="1" max="1" width="16.875" style="0" customWidth="1"/>
    <col min="2" max="2" width="11.75390625" style="0" bestFit="1" customWidth="1"/>
    <col min="3" max="4" width="11.00390625" style="0" customWidth="1"/>
    <col min="5" max="5" width="23.875" style="0" bestFit="1" customWidth="1"/>
    <col min="6" max="6" width="23.875" style="0" hidden="1" customWidth="1"/>
    <col min="7" max="7" width="34.625" style="0" customWidth="1"/>
    <col min="8" max="235" width="1.875" style="0" customWidth="1"/>
  </cols>
  <sheetData>
    <row r="3" spans="1:7" ht="19.5">
      <c r="A3" s="1" t="s">
        <v>0</v>
      </c>
      <c r="B3" s="1"/>
      <c r="C3" s="1"/>
      <c r="D3" s="1"/>
      <c r="E3" s="1" t="str">
        <f ca="1">MID(CELL("filename",A1),FIND("]",CELL("filename",A1))+1,256)</f>
        <v>HighOrderBandwidth</v>
      </c>
      <c r="F3" s="1"/>
      <c r="G3" s="1"/>
    </row>
    <row r="5" spans="1:5" ht="12.75">
      <c r="A5" t="s">
        <v>1</v>
      </c>
      <c r="E5" s="2" t="s">
        <v>2</v>
      </c>
    </row>
    <row r="7" spans="1:5" ht="12.75">
      <c r="A7" t="s">
        <v>3</v>
      </c>
      <c r="C7" s="2">
        <v>59</v>
      </c>
      <c r="D7" s="2"/>
      <c r="E7" t="str">
        <f>$E$5</f>
        <v>nm, RMS</v>
      </c>
    </row>
    <row r="8" spans="1:5" ht="12.75">
      <c r="A8" t="s">
        <v>4</v>
      </c>
      <c r="C8" s="3">
        <f>IF(C24&lt;C7,SQRT(C7^2-C24^2),"Budget not met")</f>
        <v>24.901521428066836</v>
      </c>
      <c r="D8" s="3"/>
      <c r="E8" t="str">
        <f>$E$5</f>
        <v>nm, RMS</v>
      </c>
    </row>
    <row r="11" ht="12.75">
      <c r="G11" s="4" t="s">
        <v>5</v>
      </c>
    </row>
    <row r="12" spans="1:4" ht="12.75">
      <c r="A12" s="4" t="s">
        <v>6</v>
      </c>
      <c r="B12" s="4"/>
      <c r="C12" s="4" t="s">
        <v>7</v>
      </c>
      <c r="D12" s="4"/>
    </row>
    <row r="13" ht="12.75">
      <c r="F13" t="str">
        <f>A24&amp;"    "&amp;ROUND(C24,0)</f>
        <v>Current Estimate    53</v>
      </c>
    </row>
    <row r="14" spans="1:7" ht="76.5">
      <c r="A14" s="9" t="s">
        <v>18</v>
      </c>
      <c r="B14" s="9"/>
      <c r="C14" s="9">
        <f>(500/(2*PI()))*(SUM(D16:D21)/D30)^(5/6)</f>
        <v>53.48751471668438</v>
      </c>
      <c r="D14" s="9"/>
      <c r="E14" s="10" t="str">
        <f>$E$5</f>
        <v>nm, RMS</v>
      </c>
      <c r="F14" s="10" t="str">
        <f>A14&amp;" "&amp;B14&amp;" "&amp;ROUND(C14,0)</f>
        <v>Latency  53</v>
      </c>
      <c r="G14" s="11" t="s">
        <v>37</v>
      </c>
    </row>
    <row r="15" spans="1:6" ht="12.75">
      <c r="A15" s="2"/>
      <c r="B15" s="7"/>
      <c r="C15" s="8">
        <f>SUM(D16:D22)</f>
        <v>2599.425287356322</v>
      </c>
      <c r="D15" s="7"/>
      <c r="E15" t="s">
        <v>23</v>
      </c>
      <c r="F15" t="str">
        <f>A15&amp;" "&amp;B16&amp;" "&amp;ROUND(D16,0)</f>
        <v> Stare (1/2 frame) 575</v>
      </c>
    </row>
    <row r="16" spans="1:6" ht="12.75">
      <c r="A16" s="2"/>
      <c r="B16" s="2" t="s">
        <v>33</v>
      </c>
      <c r="C16" s="2"/>
      <c r="D16" s="2">
        <f>0.5*1000000/D32</f>
        <v>574.7126436781609</v>
      </c>
      <c r="E16" t="s">
        <v>23</v>
      </c>
      <c r="F16" t="str">
        <f>A16&amp;" "&amp;B17&amp;" "&amp;ROUND(D17,0)</f>
        <v> Readout 500</v>
      </c>
    </row>
    <row r="17" spans="1:7" ht="12.75">
      <c r="A17" s="2"/>
      <c r="B17" s="2" t="s">
        <v>19</v>
      </c>
      <c r="C17" s="2"/>
      <c r="D17" s="2">
        <v>500</v>
      </c>
      <c r="E17" t="s">
        <v>23</v>
      </c>
      <c r="F17" t="str">
        <f>A17&amp;" "&amp;B18&amp;" "&amp;ROUND(D18,0)</f>
        <v> WFS compute 300</v>
      </c>
      <c r="G17" s="15" t="s">
        <v>53</v>
      </c>
    </row>
    <row r="18" spans="1:7" ht="12.75">
      <c r="A18" s="2"/>
      <c r="B18" s="2" t="s">
        <v>20</v>
      </c>
      <c r="C18" s="2"/>
      <c r="D18" s="2">
        <v>300</v>
      </c>
      <c r="E18" t="s">
        <v>23</v>
      </c>
      <c r="F18" t="str">
        <f>A18&amp;" "&amp;B19&amp;" "&amp;ROUND(C19,0)</f>
        <v> Tomography 0</v>
      </c>
      <c r="G18" s="15" t="s">
        <v>52</v>
      </c>
    </row>
    <row r="19" spans="1:7" ht="12.75">
      <c r="A19" s="2"/>
      <c r="B19" s="2" t="s">
        <v>21</v>
      </c>
      <c r="C19" s="2"/>
      <c r="D19" s="2">
        <v>450</v>
      </c>
      <c r="E19" t="s">
        <v>23</v>
      </c>
      <c r="F19" t="str">
        <f>A19&amp;" "&amp;B20&amp;" "&amp;ROUND(D20,0)</f>
        <v> DM Cmd Gen 200</v>
      </c>
      <c r="G19" s="18" t="s">
        <v>51</v>
      </c>
    </row>
    <row r="20" spans="1:6" ht="12.75">
      <c r="A20" s="2"/>
      <c r="B20" s="2" t="s">
        <v>22</v>
      </c>
      <c r="C20" s="2"/>
      <c r="D20" s="2">
        <v>200</v>
      </c>
      <c r="E20" t="s">
        <v>23</v>
      </c>
      <c r="F20" t="str">
        <f>A20&amp;" "&amp;B21&amp;" "&amp;ROUND(D21,0)</f>
        <v> DM Hold (1/2 frame) 575</v>
      </c>
    </row>
    <row r="21" spans="1:6" ht="12.75">
      <c r="A21" s="2"/>
      <c r="B21" s="2" t="s">
        <v>32</v>
      </c>
      <c r="C21" s="2"/>
      <c r="D21" s="2">
        <f>0.5*1000000/D32</f>
        <v>574.7126436781609</v>
      </c>
      <c r="E21" t="s">
        <v>23</v>
      </c>
      <c r="F21" t="e">
        <f>A21&amp;" "&amp;#REF!&amp;" "&amp;ROUND(#REF!,0)</f>
        <v>#REF!</v>
      </c>
    </row>
    <row r="22" spans="1:6" ht="12.75">
      <c r="A22" s="2"/>
      <c r="B22" s="2"/>
      <c r="C22" s="2"/>
      <c r="D22" s="2"/>
      <c r="F22" t="str">
        <f>A22&amp;" "&amp;B22&amp;" "&amp;ROUND(C22,0)</f>
        <v>  0</v>
      </c>
    </row>
    <row r="24" spans="1:5" ht="12.75">
      <c r="A24" s="4" t="s">
        <v>17</v>
      </c>
      <c r="B24" s="4"/>
      <c r="C24" s="17">
        <f>C14</f>
        <v>53.48751471668438</v>
      </c>
      <c r="D24" s="6"/>
      <c r="E24" t="str">
        <f>$E$5</f>
        <v>nm, RMS</v>
      </c>
    </row>
    <row r="26" ht="12.75">
      <c r="A26" s="12" t="s">
        <v>38</v>
      </c>
    </row>
    <row r="27" spans="2:7" ht="12.75">
      <c r="B27" t="s">
        <v>24</v>
      </c>
      <c r="D27" s="13">
        <v>11</v>
      </c>
      <c r="E27" t="s">
        <v>25</v>
      </c>
      <c r="G27" t="s">
        <v>36</v>
      </c>
    </row>
    <row r="28" spans="2:7" ht="12.75">
      <c r="B28" t="s">
        <v>26</v>
      </c>
      <c r="D28" s="13">
        <f>0.16*(COS(30*PI()/180))^(3/5)</f>
        <v>0.1467703607427843</v>
      </c>
      <c r="E28" t="s">
        <v>27</v>
      </c>
      <c r="G28" t="s">
        <v>36</v>
      </c>
    </row>
    <row r="29" spans="2:7" ht="12.75">
      <c r="B29" t="s">
        <v>28</v>
      </c>
      <c r="D29" s="13">
        <f>0.427*D27/D28</f>
        <v>32.00237415939526</v>
      </c>
      <c r="E29" t="s">
        <v>29</v>
      </c>
      <c r="G29" t="s">
        <v>34</v>
      </c>
    </row>
    <row r="30" spans="2:5" ht="12.75">
      <c r="B30" t="s">
        <v>30</v>
      </c>
      <c r="D30" s="13">
        <f>0.134/D29*1000000</f>
        <v>4187.189342033872</v>
      </c>
      <c r="E30" t="s">
        <v>23</v>
      </c>
    </row>
    <row r="32" spans="2:7" ht="12.75">
      <c r="B32" t="s">
        <v>31</v>
      </c>
      <c r="D32">
        <v>870</v>
      </c>
      <c r="E32" t="s">
        <v>29</v>
      </c>
      <c r="G32" t="s">
        <v>35</v>
      </c>
    </row>
  </sheetData>
  <sheetProtection/>
  <conditionalFormatting sqref="C24:D24">
    <cfRule type="cellIs" priority="3" dxfId="1" operator="greaterThan" stopIfTrue="1">
      <formula>$C$7</formula>
    </cfRule>
  </conditionalFormatting>
  <conditionalFormatting sqref="C8:D8">
    <cfRule type="expression" priority="1" dxfId="1" stopIfTrue="1">
      <formula>$C$24&gt;$C$7</formula>
    </cfRule>
    <cfRule type="cellIs" priority="2" dxfId="0" operator="greaterThanOrEqual" stopIfTrue="1">
      <formula>0</formula>
    </cfRule>
  </conditionalFormatting>
  <hyperlinks>
    <hyperlink ref="G19" r:id="rId1" display="RealTimeControlPDRPhase/NGAO_RTC_Design.docx"/>
  </hyperlinks>
  <printOptions/>
  <pageMargins left="0.75" right="0.75" top="1" bottom="1" header="0.5" footer="0.5"/>
  <pageSetup orientation="portrait" r:id="rId3"/>
  <drawing r:id="rId2"/>
</worksheet>
</file>

<file path=xl/worksheets/sheet3.xml><?xml version="1.0" encoding="utf-8"?>
<worksheet xmlns="http://schemas.openxmlformats.org/spreadsheetml/2006/main" xmlns:r="http://schemas.openxmlformats.org/officeDocument/2006/relationships">
  <dimension ref="A3:G33"/>
  <sheetViews>
    <sheetView zoomScalePageLayoutView="0" workbookViewId="0" topLeftCell="A19">
      <selection activeCell="C15" sqref="C15"/>
    </sheetView>
  </sheetViews>
  <sheetFormatPr defaultColWidth="11.00390625" defaultRowHeight="12.75"/>
  <cols>
    <col min="1" max="1" width="16.875" style="0" customWidth="1"/>
    <col min="2" max="2" width="11.75390625" style="0" bestFit="1" customWidth="1"/>
    <col min="3" max="3" width="12.00390625" style="0" bestFit="1" customWidth="1"/>
    <col min="4" max="4" width="11.00390625" style="0" customWidth="1"/>
    <col min="5" max="5" width="23.875" style="0" bestFit="1" customWidth="1"/>
    <col min="6" max="6" width="23.875" style="0" hidden="1" customWidth="1"/>
    <col min="7" max="7" width="34.625" style="0" customWidth="1"/>
    <col min="8" max="235" width="1.875" style="0" customWidth="1"/>
  </cols>
  <sheetData>
    <row r="3" spans="1:7" ht="19.5">
      <c r="A3" s="1" t="s">
        <v>0</v>
      </c>
      <c r="B3" s="1"/>
      <c r="C3" s="1"/>
      <c r="D3" s="1"/>
      <c r="E3" s="1" t="str">
        <f ca="1">MID(CELL("filename",A1),FIND("]",CELL("filename",A1))+1,256)</f>
        <v>TipTiltBandwidth</v>
      </c>
      <c r="F3" s="1"/>
      <c r="G3" s="1"/>
    </row>
    <row r="5" spans="1:5" ht="12.75">
      <c r="A5" t="s">
        <v>1</v>
      </c>
      <c r="E5" s="14" t="s">
        <v>40</v>
      </c>
    </row>
    <row r="7" spans="1:5" ht="12.75">
      <c r="A7" t="s">
        <v>3</v>
      </c>
      <c r="C7" s="2">
        <v>1.3</v>
      </c>
      <c r="D7" s="2"/>
      <c r="E7" s="15" t="s">
        <v>40</v>
      </c>
    </row>
    <row r="8" spans="1:5" ht="12.75">
      <c r="A8" t="s">
        <v>4</v>
      </c>
      <c r="C8" s="3">
        <f>IF(C24&lt;C7,SQRT(C7^2-C24^2),"Budget not met")</f>
        <v>0.246324361244456</v>
      </c>
      <c r="D8" s="3"/>
      <c r="E8" s="15" t="s">
        <v>40</v>
      </c>
    </row>
    <row r="11" ht="12.75">
      <c r="G11" s="4" t="s">
        <v>5</v>
      </c>
    </row>
    <row r="12" spans="1:4" ht="12.75">
      <c r="A12" s="4" t="s">
        <v>6</v>
      </c>
      <c r="B12" s="4"/>
      <c r="C12" s="4" t="s">
        <v>7</v>
      </c>
      <c r="D12" s="4"/>
    </row>
    <row r="13" ht="12.75">
      <c r="F13" t="str">
        <f>A24&amp;"    "&amp;ROUND(C24,0)</f>
        <v>Current Estimate    1</v>
      </c>
    </row>
    <row r="14" spans="1:7" ht="12.75">
      <c r="A14" s="14" t="s">
        <v>45</v>
      </c>
      <c r="B14" s="2"/>
      <c r="C14" s="16">
        <f>(D29/D33)*(0.0000005/10)*((180*3600)/PI())*1000</f>
        <v>1.2764498850552304</v>
      </c>
      <c r="D14" s="2"/>
      <c r="E14" s="15" t="s">
        <v>40</v>
      </c>
      <c r="F14" t="str">
        <f>A14&amp;" "&amp;B14&amp;" "&amp;ROUND(C14,0)</f>
        <v>Bandwidth  1</v>
      </c>
      <c r="G14" s="15" t="s">
        <v>48</v>
      </c>
    </row>
    <row r="15" spans="1:7" ht="12.75">
      <c r="A15" s="2"/>
      <c r="B15" s="2"/>
      <c r="C15" s="2">
        <f>SUM(D16:D19)</f>
        <v>4715.22633744856</v>
      </c>
      <c r="D15" s="2"/>
      <c r="E15" s="15" t="s">
        <v>23</v>
      </c>
      <c r="F15" t="str">
        <f>A15&amp;" "&amp;B15&amp;" "&amp;ROUND(D15,0)</f>
        <v>  0</v>
      </c>
      <c r="G15" s="15" t="s">
        <v>50</v>
      </c>
    </row>
    <row r="16" spans="1:7" ht="12.75">
      <c r="A16" s="2"/>
      <c r="B16" s="14" t="s">
        <v>41</v>
      </c>
      <c r="C16" s="2"/>
      <c r="D16" s="2">
        <f>0.5*(1000000/D32)</f>
        <v>2057.61316872428</v>
      </c>
      <c r="E16" s="15" t="s">
        <v>23</v>
      </c>
      <c r="F16" t="str">
        <f>A16&amp;" "&amp;B16&amp;" "&amp;ROUND(D16,0)</f>
        <v> stare (1/2 cycle) 2058</v>
      </c>
      <c r="G16" s="15" t="s">
        <v>50</v>
      </c>
    </row>
    <row r="17" spans="1:7" ht="12.75">
      <c r="A17" s="2"/>
      <c r="B17" s="14" t="s">
        <v>42</v>
      </c>
      <c r="C17" s="2"/>
      <c r="D17" s="2">
        <f>500</f>
        <v>500</v>
      </c>
      <c r="E17" s="15" t="s">
        <v>23</v>
      </c>
      <c r="F17" t="str">
        <f>A17&amp;" "&amp;B17&amp;" "&amp;ROUND(D17,0)</f>
        <v> readout 500</v>
      </c>
      <c r="G17" s="15" t="s">
        <v>50</v>
      </c>
    </row>
    <row r="18" spans="1:7" ht="12.75">
      <c r="A18" s="2"/>
      <c r="B18" s="14" t="s">
        <v>43</v>
      </c>
      <c r="C18" s="2"/>
      <c r="D18" s="2">
        <v>100</v>
      </c>
      <c r="E18" s="15" t="s">
        <v>23</v>
      </c>
      <c r="F18" t="str">
        <f>A18&amp;" "&amp;B18&amp;" "&amp;ROUND(C18,0)</f>
        <v> compute TT 0</v>
      </c>
      <c r="G18" s="15" t="s">
        <v>50</v>
      </c>
    </row>
    <row r="19" spans="1:7" ht="12.75">
      <c r="A19" s="2"/>
      <c r="B19" s="14" t="s">
        <v>44</v>
      </c>
      <c r="C19" s="2"/>
      <c r="D19" s="2">
        <f>0.5*(1000000/D32)</f>
        <v>2057.61316872428</v>
      </c>
      <c r="E19" s="15" t="s">
        <v>23</v>
      </c>
      <c r="F19" t="str">
        <f>A19&amp;" "&amp;B19&amp;" "&amp;ROUND(D19,0)</f>
        <v> hold (1/2 cycle) 2058</v>
      </c>
      <c r="G19" s="15" t="s">
        <v>50</v>
      </c>
    </row>
    <row r="20" spans="1:6" ht="12.75">
      <c r="A20" s="2"/>
      <c r="B20" s="2"/>
      <c r="C20" s="2"/>
      <c r="D20" s="2"/>
      <c r="F20" t="str">
        <f>A20&amp;" "&amp;B20&amp;" "&amp;ROUND(D20,0)</f>
        <v>  0</v>
      </c>
    </row>
    <row r="21" spans="1:6" ht="12.75">
      <c r="A21" s="2"/>
      <c r="B21" s="2"/>
      <c r="C21" s="2"/>
      <c r="D21" s="2"/>
      <c r="F21" t="str">
        <f>A21&amp;" "&amp;B21&amp;" "&amp;ROUND(C21,0)</f>
        <v>  0</v>
      </c>
    </row>
    <row r="22" spans="1:6" ht="12.75">
      <c r="A22" s="2"/>
      <c r="B22" s="2"/>
      <c r="C22" s="2"/>
      <c r="D22" s="2"/>
      <c r="F22" t="str">
        <f>A22&amp;" "&amp;B22&amp;" "&amp;ROUND(C22,0)</f>
        <v>  0</v>
      </c>
    </row>
    <row r="24" spans="1:7" ht="51">
      <c r="A24" s="19" t="s">
        <v>17</v>
      </c>
      <c r="B24" s="19"/>
      <c r="C24" s="20">
        <f>C14</f>
        <v>1.2764498850552304</v>
      </c>
      <c r="D24" s="21"/>
      <c r="E24" s="10" t="str">
        <f>$E$5</f>
        <v>mas, RMS</v>
      </c>
      <c r="F24" s="10"/>
      <c r="G24" s="22" t="s">
        <v>54</v>
      </c>
    </row>
    <row r="26" ht="12.75">
      <c r="A26" s="12" t="s">
        <v>38</v>
      </c>
    </row>
    <row r="27" spans="2:7" ht="12.75">
      <c r="B27" t="s">
        <v>24</v>
      </c>
      <c r="D27" s="13">
        <v>11</v>
      </c>
      <c r="E27" t="s">
        <v>25</v>
      </c>
      <c r="G27" t="s">
        <v>36</v>
      </c>
    </row>
    <row r="28" spans="2:7" ht="12.75">
      <c r="B28" t="s">
        <v>26</v>
      </c>
      <c r="D28" s="13">
        <f>0.16*(COS(30*PI()/180))^(3/5)</f>
        <v>0.1467703607427843</v>
      </c>
      <c r="E28" t="s">
        <v>27</v>
      </c>
      <c r="G28" t="s">
        <v>36</v>
      </c>
    </row>
    <row r="29" spans="2:7" ht="12.75">
      <c r="B29" s="15" t="s">
        <v>49</v>
      </c>
      <c r="D29" s="13">
        <f>0.0811*(D28/10)^(1/6)*(D27/D28)</f>
        <v>3.0075641861737856</v>
      </c>
      <c r="E29" t="s">
        <v>29</v>
      </c>
      <c r="G29" s="15" t="s">
        <v>39</v>
      </c>
    </row>
    <row r="30" ht="12.75">
      <c r="D30" s="13"/>
    </row>
    <row r="32" spans="2:7" ht="12.75">
      <c r="B32" t="s">
        <v>31</v>
      </c>
      <c r="D32">
        <v>243</v>
      </c>
      <c r="E32" t="s">
        <v>29</v>
      </c>
      <c r="G32" t="s">
        <v>35</v>
      </c>
    </row>
    <row r="33" spans="2:7" ht="12.75">
      <c r="B33" s="15" t="s">
        <v>46</v>
      </c>
      <c r="D33">
        <f>D32/10</f>
        <v>24.3</v>
      </c>
      <c r="E33" s="15" t="s">
        <v>29</v>
      </c>
      <c r="G33" s="15" t="s">
        <v>47</v>
      </c>
    </row>
  </sheetData>
  <sheetProtection/>
  <conditionalFormatting sqref="C24:D24">
    <cfRule type="cellIs" priority="3" dxfId="1" operator="greaterThan" stopIfTrue="1">
      <formula>$C$7</formula>
    </cfRule>
  </conditionalFormatting>
  <conditionalFormatting sqref="C8:D8">
    <cfRule type="expression" priority="1" dxfId="1" stopIfTrue="1">
      <formula>$C$24&gt;$C$7</formula>
    </cfRule>
    <cfRule type="cellIs" priority="2" dxfId="0" operator="greaterThanOrEqual" stopIfTrue="1">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DonGavel</dc:creator>
  <cp:keywords/>
  <dc:description/>
  <cp:lastModifiedBy>DonGavel</cp:lastModifiedBy>
  <dcterms:created xsi:type="dcterms:W3CDTF">2009-08-17T05:18:24Z</dcterms:created>
  <dcterms:modified xsi:type="dcterms:W3CDTF">2009-08-17T19:08:27Z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