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55" windowHeight="7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Don Gavel</author>
  </authors>
  <commentList>
    <comment ref="C51" authorId="0">
      <text>
        <r>
          <rPr>
            <b/>
            <sz val="8"/>
            <rFont val="Tahoma"/>
            <family val="2"/>
          </rPr>
          <t>Don Gavel:</t>
        </r>
        <r>
          <rPr>
            <sz val="8"/>
            <rFont val="Tahoma"/>
            <family val="2"/>
          </rPr>
          <t xml:space="preserve">
Click and select here
</t>
        </r>
      </text>
    </comment>
  </commentList>
</comments>
</file>

<file path=xl/sharedStrings.xml><?xml version="1.0" encoding="utf-8"?>
<sst xmlns="http://schemas.openxmlformats.org/spreadsheetml/2006/main" count="131" uniqueCount="122">
  <si>
    <t>AO System Architecture</t>
  </si>
  <si>
    <t>AO Enclosure</t>
  </si>
  <si>
    <t>Field Rotation</t>
  </si>
  <si>
    <t>Optical Relay</t>
  </si>
  <si>
    <t>Optical Switchyard</t>
  </si>
  <si>
    <t>Optical Support Structure</t>
  </si>
  <si>
    <t>High Order LGS Wavefront Sensors</t>
  </si>
  <si>
    <t>High Order NGS Wavefront Sensor</t>
  </si>
  <si>
    <t>Low Order NGS Wavefront Sensors</t>
  </si>
  <si>
    <t>Calibration Wavefront Sensor</t>
  </si>
  <si>
    <t>Tip/Tilt Corrector</t>
  </si>
  <si>
    <t>Deformable Mirror</t>
  </si>
  <si>
    <t>Tip/tilt Vibration Mitigation</t>
  </si>
  <si>
    <t>NGS Acquisition Camera</t>
  </si>
  <si>
    <t>LGS Acquisition Camera</t>
  </si>
  <si>
    <t>Atmospheric Dispersion Correction</t>
  </si>
  <si>
    <t>Alignment, Calibration, Diagnostics, Metrology and Monitoring</t>
  </si>
  <si>
    <t>Atmospheric Profiler</t>
  </si>
  <si>
    <t>d-IFU &amp; LOWFS AO &amp; Object Selection</t>
  </si>
  <si>
    <t>PSF Monitoring Camera</t>
  </si>
  <si>
    <t>Non-RTC Software</t>
  </si>
  <si>
    <t>Non-RTC Electronics</t>
  </si>
  <si>
    <t>RTC Architecture Analysis and Design Study</t>
  </si>
  <si>
    <t>RTC Software Module Definition</t>
  </si>
  <si>
    <t>RTC Hardware Module Definition</t>
  </si>
  <si>
    <t>Laser System Architecture</t>
  </si>
  <si>
    <t>Laser Enclosure</t>
  </si>
  <si>
    <t>Laser</t>
  </si>
  <si>
    <t>Laser Beam Transport</t>
  </si>
  <si>
    <t>Laser Pointing &amp; Diagnostics</t>
  </si>
  <si>
    <t>Laser Launch Telescope</t>
  </si>
  <si>
    <t>Personnel and Equipment Safety Systems</t>
  </si>
  <si>
    <t>Aircraft, Satellite &amp; Laser Traffic Control Safety Systems</t>
  </si>
  <si>
    <t>Laser System Software</t>
  </si>
  <si>
    <t>Laser System Electronics</t>
  </si>
  <si>
    <t>MR</t>
  </si>
  <si>
    <t>PS</t>
  </si>
  <si>
    <t>VV</t>
  </si>
  <si>
    <t>CN</t>
  </si>
  <si>
    <t>AM</t>
  </si>
  <si>
    <t>CL</t>
  </si>
  <si>
    <t>DLM</t>
  </si>
  <si>
    <t>JJ</t>
  </si>
  <si>
    <t>EJ</t>
  </si>
  <si>
    <t>DG</t>
  </si>
  <si>
    <t>RF</t>
  </si>
  <si>
    <t>RD</t>
  </si>
  <si>
    <t>JC</t>
  </si>
  <si>
    <t>MB</t>
  </si>
  <si>
    <t>JB</t>
  </si>
  <si>
    <t>BB</t>
  </si>
  <si>
    <t>Start</t>
  </si>
  <si>
    <t>Finish</t>
  </si>
  <si>
    <t>Total</t>
  </si>
  <si>
    <t xml:space="preserve">Total = </t>
  </si>
  <si>
    <t>change?</t>
  </si>
  <si>
    <t>original</t>
  </si>
  <si>
    <t>change</t>
  </si>
  <si>
    <t>RK</t>
  </si>
  <si>
    <t>select here -------------------------&gt;</t>
  </si>
  <si>
    <t>WBS</t>
  </si>
  <si>
    <t>3.2.1</t>
  </si>
  <si>
    <t>3.2.2</t>
  </si>
  <si>
    <t>3.3.3</t>
  </si>
  <si>
    <t>Opto-mechanical</t>
  </si>
  <si>
    <t>3.2.3.1</t>
  </si>
  <si>
    <t>3.2.3</t>
  </si>
  <si>
    <t>3.2.3.2</t>
  </si>
  <si>
    <t>3.2.3.3</t>
  </si>
  <si>
    <t>3.2.3.4</t>
  </si>
  <si>
    <t>3.2.3.5</t>
  </si>
  <si>
    <t>Wavefront Sensors</t>
  </si>
  <si>
    <t>3.2.3.5.1</t>
  </si>
  <si>
    <t>3.2.3.5.2</t>
  </si>
  <si>
    <t>3.2.3.5.3</t>
  </si>
  <si>
    <t>3.2.3.5.4</t>
  </si>
  <si>
    <t>3.2.3.6</t>
  </si>
  <si>
    <t>Wavefront Correctors</t>
  </si>
  <si>
    <t>3.2.3.6.1</t>
  </si>
  <si>
    <t>3.2.3.6.2</t>
  </si>
  <si>
    <t>3.2.3.6.3</t>
  </si>
  <si>
    <t>3.2.3.7</t>
  </si>
  <si>
    <t>Acquisition Cameras</t>
  </si>
  <si>
    <t>3.2.3.7.1</t>
  </si>
  <si>
    <t>3.2.3.7.2</t>
  </si>
  <si>
    <t>3.2.3.8</t>
  </si>
  <si>
    <t>3.2.3.9</t>
  </si>
  <si>
    <t>3.2.3.10</t>
  </si>
  <si>
    <t>3.2.3.11</t>
  </si>
  <si>
    <t>3.2.3.12</t>
  </si>
  <si>
    <t>3.2.4</t>
  </si>
  <si>
    <t>Non-real-time Control</t>
  </si>
  <si>
    <t>3.2.5</t>
  </si>
  <si>
    <t>Real-time Control</t>
  </si>
  <si>
    <t>3.2.4.1</t>
  </si>
  <si>
    <t>3.2.4.2</t>
  </si>
  <si>
    <t>3.2.5.1</t>
  </si>
  <si>
    <t>3.2.5.2</t>
  </si>
  <si>
    <t>3.2.5.3</t>
  </si>
  <si>
    <t>Laser Facility</t>
  </si>
  <si>
    <t>3.3.1</t>
  </si>
  <si>
    <t>3.3.2</t>
  </si>
  <si>
    <t>3.3.4</t>
  </si>
  <si>
    <t>Laser Launch Facility</t>
  </si>
  <si>
    <t>3.3.4.1</t>
  </si>
  <si>
    <t>3.3.4.2</t>
  </si>
  <si>
    <t>3.3.4.3</t>
  </si>
  <si>
    <t>3.3.5</t>
  </si>
  <si>
    <t>Laser Safety Systems</t>
  </si>
  <si>
    <t>3.3.5.1</t>
  </si>
  <si>
    <t>3.3.5.2</t>
  </si>
  <si>
    <t>3.3.6</t>
  </si>
  <si>
    <t>Laser System Control</t>
  </si>
  <si>
    <t>3.3.6.1</t>
  </si>
  <si>
    <t>3.3.6.2</t>
  </si>
  <si>
    <t>AO System</t>
  </si>
  <si>
    <t>Groups:</t>
  </si>
  <si>
    <t>AO Opto-mechanical</t>
  </si>
  <si>
    <t>AO Wavefront Sensors</t>
  </si>
  <si>
    <t>AO Operational Tools</t>
  </si>
  <si>
    <t>Controls</t>
  </si>
  <si>
    <t>Leads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</si>
</sst>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6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24" borderId="0" xfId="0" applyFont="1" applyFill="1" applyAlignment="1">
      <alignment/>
    </xf>
    <xf numFmtId="0" fontId="0" fillId="24" borderId="0" xfId="0" applyFill="1" applyAlignment="1">
      <alignment horizontal="left" indent="1"/>
    </xf>
    <xf numFmtId="165" fontId="0" fillId="24" borderId="0" xfId="0" applyNumberFormat="1" applyFill="1" applyAlignment="1">
      <alignment horizontal="center"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center"/>
    </xf>
    <xf numFmtId="0" fontId="0" fillId="22" borderId="0" xfId="0" applyFont="1" applyFill="1" applyAlignment="1">
      <alignment/>
    </xf>
    <xf numFmtId="0" fontId="0" fillId="22" borderId="0" xfId="0" applyFill="1" applyAlignment="1">
      <alignment horizontal="left" indent="1"/>
    </xf>
    <xf numFmtId="165" fontId="0" fillId="22" borderId="0" xfId="0" applyNumberFormat="1" applyFill="1" applyAlignment="1">
      <alignment horizontal="center"/>
    </xf>
    <xf numFmtId="0" fontId="0" fillId="22" borderId="0" xfId="0" applyFill="1" applyAlignment="1">
      <alignment horizontal="center"/>
    </xf>
    <xf numFmtId="0" fontId="1" fillId="22" borderId="0" xfId="0" applyFont="1" applyFill="1" applyAlignment="1">
      <alignment horizontal="center"/>
    </xf>
    <xf numFmtId="0" fontId="0" fillId="22" borderId="0" xfId="0" applyFont="1" applyFill="1" applyAlignment="1">
      <alignment horizontal="left" indent="1"/>
    </xf>
    <xf numFmtId="0" fontId="0" fillId="22" borderId="0" xfId="0" applyFill="1" applyAlignment="1">
      <alignment horizontal="left" indent="2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65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ill="1" applyAlignment="1">
      <alignment horizontal="left" indent="1"/>
    </xf>
    <xf numFmtId="165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left" indent="1"/>
    </xf>
    <xf numFmtId="165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left" indent="2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 horizontal="left" indent="2"/>
    </xf>
    <xf numFmtId="165" fontId="0" fillId="7" borderId="0" xfId="0" applyNumberForma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left" indent="3"/>
    </xf>
    <xf numFmtId="0" fontId="0" fillId="3" borderId="0" xfId="0" applyFont="1" applyFill="1" applyBorder="1" applyAlignment="1">
      <alignment horizontal="left" indent="2"/>
    </xf>
    <xf numFmtId="0" fontId="0" fillId="3" borderId="0" xfId="0" applyFill="1" applyBorder="1" applyAlignment="1">
      <alignment horizontal="left" indent="3"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 horizontal="left" indent="2"/>
    </xf>
    <xf numFmtId="165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left" indent="3"/>
    </xf>
    <xf numFmtId="0" fontId="0" fillId="4" borderId="0" xfId="0" applyFill="1" applyBorder="1" applyAlignment="1">
      <alignment horizontal="left" indent="2"/>
    </xf>
    <xf numFmtId="0" fontId="0" fillId="8" borderId="0" xfId="0" applyFont="1" applyFill="1" applyAlignment="1">
      <alignment/>
    </xf>
    <xf numFmtId="0" fontId="0" fillId="8" borderId="0" xfId="0" applyFont="1" applyFill="1" applyBorder="1" applyAlignment="1">
      <alignment horizontal="left" indent="1"/>
    </xf>
    <xf numFmtId="165" fontId="0" fillId="8" borderId="0" xfId="0" applyNumberForma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left" indent="2"/>
    </xf>
    <xf numFmtId="0" fontId="0" fillId="8" borderId="0" xfId="0" applyFont="1" applyFill="1" applyAlignment="1">
      <alignment horizontal="left" indent="1"/>
    </xf>
    <xf numFmtId="165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8" borderId="0" xfId="0" applyFill="1" applyAlignment="1">
      <alignment horizontal="left" indent="2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1" fillId="25" borderId="0" xfId="0" applyFont="1" applyFill="1" applyAlignment="1">
      <alignment horizontal="center"/>
    </xf>
    <xf numFmtId="0" fontId="0" fillId="25" borderId="0" xfId="0" applyFill="1" applyAlignment="1">
      <alignment horizontal="center"/>
    </xf>
    <xf numFmtId="0" fontId="1" fillId="25" borderId="0" xfId="0" applyFont="1" applyFill="1" applyAlignment="1">
      <alignment horizontal="center"/>
    </xf>
    <xf numFmtId="0" fontId="1" fillId="2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PageLayoutView="0" workbookViewId="0" topLeftCell="A2">
      <pane ySplit="630" topLeftCell="BM11" activePane="bottomLeft" state="split"/>
      <selection pane="topLeft" activeCell="W2" sqref="W1:W16384"/>
      <selection pane="bottomLeft" activeCell="X8" sqref="X8"/>
    </sheetView>
  </sheetViews>
  <sheetFormatPr defaultColWidth="9.140625" defaultRowHeight="12.75"/>
  <cols>
    <col min="2" max="2" width="31.140625" style="0" customWidth="1"/>
    <col min="3" max="4" width="8.7109375" style="1" customWidth="1"/>
    <col min="5" max="5" width="8.28125" style="1" customWidth="1"/>
    <col min="6" max="22" width="4.7109375" style="1" customWidth="1"/>
  </cols>
  <sheetData>
    <row r="1" spans="1:22" s="2" customFormat="1" ht="12.75">
      <c r="A1" s="69" t="s">
        <v>60</v>
      </c>
      <c r="B1" s="70"/>
      <c r="C1" s="69" t="s">
        <v>51</v>
      </c>
      <c r="D1" s="69" t="s">
        <v>52</v>
      </c>
      <c r="E1" s="69" t="s">
        <v>53</v>
      </c>
      <c r="F1" s="69" t="s">
        <v>50</v>
      </c>
      <c r="G1" s="69" t="s">
        <v>58</v>
      </c>
      <c r="H1" s="69" t="s">
        <v>49</v>
      </c>
      <c r="I1" s="69" t="s">
        <v>48</v>
      </c>
      <c r="J1" s="69" t="s">
        <v>47</v>
      </c>
      <c r="K1" s="69" t="s">
        <v>46</v>
      </c>
      <c r="L1" s="69" t="s">
        <v>45</v>
      </c>
      <c r="M1" s="69" t="s">
        <v>44</v>
      </c>
      <c r="N1" s="69" t="s">
        <v>43</v>
      </c>
      <c r="O1" s="69" t="s">
        <v>42</v>
      </c>
      <c r="P1" s="69" t="s">
        <v>41</v>
      </c>
      <c r="Q1" s="69" t="s">
        <v>40</v>
      </c>
      <c r="R1" s="69" t="s">
        <v>39</v>
      </c>
      <c r="S1" s="69" t="s">
        <v>38</v>
      </c>
      <c r="T1" s="69" t="s">
        <v>35</v>
      </c>
      <c r="U1" s="69" t="s">
        <v>36</v>
      </c>
      <c r="V1" s="69" t="s">
        <v>37</v>
      </c>
    </row>
    <row r="2" spans="1:22" s="2" customFormat="1" ht="12.75">
      <c r="A2" s="6">
        <v>3.2</v>
      </c>
      <c r="B2" s="34" t="s">
        <v>115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2.75">
      <c r="A3" s="24" t="s">
        <v>61</v>
      </c>
      <c r="B3" s="25" t="s">
        <v>0</v>
      </c>
      <c r="C3" s="26">
        <v>39329.333333333336</v>
      </c>
      <c r="D3" s="26">
        <v>39409.708333333336</v>
      </c>
      <c r="E3" s="27">
        <f>SUM(F3:V3)</f>
        <v>40</v>
      </c>
      <c r="F3" s="27"/>
      <c r="G3" s="27"/>
      <c r="H3" s="27"/>
      <c r="I3" s="27"/>
      <c r="J3" s="27"/>
      <c r="K3" s="27"/>
      <c r="L3" s="27"/>
      <c r="M3" s="28">
        <f>40</f>
        <v>40</v>
      </c>
      <c r="N3" s="27"/>
      <c r="O3" s="27"/>
      <c r="P3" s="27"/>
      <c r="Q3" s="27"/>
      <c r="R3" s="27"/>
      <c r="S3" s="27"/>
      <c r="T3" s="27"/>
      <c r="U3" s="27"/>
      <c r="V3" s="27"/>
    </row>
    <row r="4" spans="1:22" ht="12.75">
      <c r="A4" s="24" t="s">
        <v>62</v>
      </c>
      <c r="B4" s="25" t="s">
        <v>1</v>
      </c>
      <c r="C4" s="26">
        <v>39356.333333333336</v>
      </c>
      <c r="D4" s="26">
        <v>39393.708333333336</v>
      </c>
      <c r="E4" s="27">
        <f aca="true" t="shared" si="0" ref="E4:E26">SUM(F4:V4)</f>
        <v>40</v>
      </c>
      <c r="F4" s="27"/>
      <c r="G4" s="27"/>
      <c r="H4" s="28">
        <v>40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2.75">
      <c r="A5" s="24" t="s">
        <v>66</v>
      </c>
      <c r="B5" s="29" t="s">
        <v>64</v>
      </c>
      <c r="C5" s="30"/>
      <c r="D5" s="30"/>
      <c r="E5" s="31"/>
      <c r="F5" s="31"/>
      <c r="G5" s="31"/>
      <c r="H5" s="32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2" ht="12.75">
      <c r="A6" s="24" t="s">
        <v>65</v>
      </c>
      <c r="B6" s="33" t="s">
        <v>2</v>
      </c>
      <c r="C6" s="30">
        <v>39329.333333333336</v>
      </c>
      <c r="D6" s="30">
        <v>39388.708333333336</v>
      </c>
      <c r="E6" s="31">
        <f t="shared" si="0"/>
        <v>45</v>
      </c>
      <c r="F6" s="32">
        <f>IF(C51="original",30,5)</f>
        <v>5</v>
      </c>
      <c r="G6" s="32">
        <f>IF(C51="change",25,0)</f>
        <v>25</v>
      </c>
      <c r="H6" s="31"/>
      <c r="I6" s="31"/>
      <c r="J6" s="31"/>
      <c r="K6" s="31"/>
      <c r="L6" s="31"/>
      <c r="M6" s="31"/>
      <c r="N6" s="31"/>
      <c r="O6" s="31"/>
      <c r="P6" s="31"/>
      <c r="Q6" s="31">
        <v>15</v>
      </c>
      <c r="R6" s="31"/>
      <c r="S6" s="31"/>
      <c r="T6" s="31"/>
      <c r="U6" s="31"/>
      <c r="V6" s="31"/>
    </row>
    <row r="7" spans="1:22" ht="12.75">
      <c r="A7" s="24" t="s">
        <v>67</v>
      </c>
      <c r="B7" s="33" t="s">
        <v>3</v>
      </c>
      <c r="C7" s="30">
        <v>39329.333333333336</v>
      </c>
      <c r="D7" s="30">
        <v>39388.708333333336</v>
      </c>
      <c r="E7" s="31">
        <f t="shared" si="0"/>
        <v>60</v>
      </c>
      <c r="F7" s="32">
        <f>IF(C51="original",40,5)</f>
        <v>5</v>
      </c>
      <c r="G7" s="32">
        <f>IF(C51="original",0,35)</f>
        <v>35</v>
      </c>
      <c r="H7" s="31"/>
      <c r="I7" s="31"/>
      <c r="J7" s="31"/>
      <c r="K7" s="31">
        <v>10</v>
      </c>
      <c r="L7" s="31"/>
      <c r="M7" s="31"/>
      <c r="N7" s="31"/>
      <c r="O7" s="31"/>
      <c r="P7" s="31"/>
      <c r="Q7" s="31">
        <v>10</v>
      </c>
      <c r="R7" s="31"/>
      <c r="S7" s="31"/>
      <c r="T7" s="31"/>
      <c r="U7" s="31"/>
      <c r="V7" s="31"/>
    </row>
    <row r="8" spans="1:22" ht="12.75">
      <c r="A8" s="24" t="s">
        <v>68</v>
      </c>
      <c r="B8" s="33" t="s">
        <v>4</v>
      </c>
      <c r="C8" s="30">
        <v>39329.333333333336</v>
      </c>
      <c r="D8" s="30">
        <v>39388.708333333336</v>
      </c>
      <c r="E8" s="31">
        <f t="shared" si="0"/>
        <v>50</v>
      </c>
      <c r="F8" s="32">
        <f>IF(C51="original",25,5)</f>
        <v>5</v>
      </c>
      <c r="G8" s="32">
        <f>IF(C51="original",0,20)</f>
        <v>20</v>
      </c>
      <c r="H8" s="31"/>
      <c r="I8" s="31"/>
      <c r="J8" s="31"/>
      <c r="K8" s="31"/>
      <c r="L8" s="31"/>
      <c r="M8" s="31"/>
      <c r="N8" s="31"/>
      <c r="O8" s="31"/>
      <c r="P8" s="31"/>
      <c r="Q8" s="31">
        <v>25</v>
      </c>
      <c r="R8" s="31"/>
      <c r="S8" s="31"/>
      <c r="T8" s="31"/>
      <c r="U8" s="31"/>
      <c r="V8" s="31"/>
    </row>
    <row r="9" spans="1:22" ht="12.75">
      <c r="A9" s="24" t="s">
        <v>69</v>
      </c>
      <c r="B9" s="33" t="s">
        <v>5</v>
      </c>
      <c r="C9" s="30">
        <v>39391.333333333336</v>
      </c>
      <c r="D9" s="30">
        <v>39416.708333333336</v>
      </c>
      <c r="E9" s="31">
        <f t="shared" si="0"/>
        <v>45</v>
      </c>
      <c r="F9" s="32">
        <f>IF(C51="original",15,3)</f>
        <v>3</v>
      </c>
      <c r="G9" s="32">
        <f>IF(C51="original",0,12)</f>
        <v>12</v>
      </c>
      <c r="H9" s="31"/>
      <c r="I9" s="31"/>
      <c r="J9" s="31"/>
      <c r="K9" s="31"/>
      <c r="L9" s="31"/>
      <c r="M9" s="31"/>
      <c r="N9" s="31"/>
      <c r="O9" s="31"/>
      <c r="P9" s="31"/>
      <c r="Q9" s="31">
        <v>30</v>
      </c>
      <c r="R9" s="31"/>
      <c r="S9" s="31"/>
      <c r="T9" s="31"/>
      <c r="U9" s="31"/>
      <c r="V9" s="31"/>
    </row>
    <row r="10" spans="1:22" ht="12.75">
      <c r="A10" s="36" t="s">
        <v>70</v>
      </c>
      <c r="B10" s="37" t="s">
        <v>71</v>
      </c>
      <c r="C10" s="38"/>
      <c r="D10" s="38"/>
      <c r="E10" s="39"/>
      <c r="F10" s="40"/>
      <c r="G10" s="40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12.75">
      <c r="A11" s="36" t="s">
        <v>72</v>
      </c>
      <c r="B11" s="41" t="s">
        <v>6</v>
      </c>
      <c r="C11" s="38">
        <v>39316.66111111111</v>
      </c>
      <c r="D11" s="38">
        <v>39402.708333333336</v>
      </c>
      <c r="E11" s="39">
        <f t="shared" si="0"/>
        <v>80</v>
      </c>
      <c r="F11" s="39"/>
      <c r="G11" s="39"/>
      <c r="H11" s="39">
        <v>20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40">
        <v>60</v>
      </c>
    </row>
    <row r="12" spans="1:22" ht="12.75">
      <c r="A12" s="36" t="s">
        <v>73</v>
      </c>
      <c r="B12" s="41" t="s">
        <v>7</v>
      </c>
      <c r="C12" s="38">
        <v>39316.66111111111</v>
      </c>
      <c r="D12" s="38">
        <v>39402.708333333336</v>
      </c>
      <c r="E12" s="39">
        <f t="shared" si="0"/>
        <v>40</v>
      </c>
      <c r="F12" s="39"/>
      <c r="G12" s="39"/>
      <c r="H12" s="39">
        <v>10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0">
        <v>30</v>
      </c>
    </row>
    <row r="13" spans="1:22" ht="12.75">
      <c r="A13" s="36" t="s">
        <v>74</v>
      </c>
      <c r="B13" s="41" t="s">
        <v>8</v>
      </c>
      <c r="C13" s="38">
        <v>39316.66111111111</v>
      </c>
      <c r="D13" s="38">
        <v>39402.708333333336</v>
      </c>
      <c r="E13" s="39">
        <f t="shared" si="0"/>
        <v>80</v>
      </c>
      <c r="F13" s="39"/>
      <c r="G13" s="39"/>
      <c r="H13" s="39">
        <v>20</v>
      </c>
      <c r="I13" s="39"/>
      <c r="J13" s="39"/>
      <c r="K13" s="39"/>
      <c r="L13" s="39"/>
      <c r="M13" s="39"/>
      <c r="N13" s="39"/>
      <c r="O13" s="39"/>
      <c r="P13" s="39"/>
      <c r="Q13" s="39"/>
      <c r="R13" s="39">
        <v>20</v>
      </c>
      <c r="S13" s="39"/>
      <c r="T13" s="39"/>
      <c r="U13" s="39"/>
      <c r="V13" s="40">
        <v>40</v>
      </c>
    </row>
    <row r="14" spans="1:22" ht="12.75">
      <c r="A14" s="36" t="s">
        <v>75</v>
      </c>
      <c r="B14" s="41" t="s">
        <v>9</v>
      </c>
      <c r="C14" s="38">
        <v>39316.66111111111</v>
      </c>
      <c r="D14" s="38">
        <v>39402.708333333336</v>
      </c>
      <c r="E14" s="39">
        <f t="shared" si="0"/>
        <v>40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>
        <v>40</v>
      </c>
      <c r="T14" s="39"/>
      <c r="U14" s="39"/>
      <c r="V14" s="39"/>
    </row>
    <row r="15" spans="1:22" ht="12.75">
      <c r="A15" s="24" t="s">
        <v>76</v>
      </c>
      <c r="B15" s="42" t="s">
        <v>77</v>
      </c>
      <c r="C15" s="30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/>
      <c r="T15" s="31"/>
      <c r="U15" s="31"/>
      <c r="V15" s="31"/>
    </row>
    <row r="16" spans="1:22" ht="12.75">
      <c r="A16" s="24" t="s">
        <v>78</v>
      </c>
      <c r="B16" s="43" t="s">
        <v>10</v>
      </c>
      <c r="C16" s="30">
        <v>39356.333333333336</v>
      </c>
      <c r="D16" s="30">
        <v>39416.708333333336</v>
      </c>
      <c r="E16" s="31">
        <f t="shared" si="0"/>
        <v>20</v>
      </c>
      <c r="F16" s="32">
        <f>IF(C51="original",10,2)</f>
        <v>2</v>
      </c>
      <c r="G16" s="32">
        <f>IF(C51="original",0,8)</f>
        <v>8</v>
      </c>
      <c r="H16" s="31"/>
      <c r="I16" s="31"/>
      <c r="J16" s="31"/>
      <c r="K16" s="31"/>
      <c r="L16" s="31">
        <v>10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ht="12.75">
      <c r="A17" s="24" t="s">
        <v>79</v>
      </c>
      <c r="B17" s="43" t="s">
        <v>11</v>
      </c>
      <c r="C17" s="30">
        <v>39307.333333333336</v>
      </c>
      <c r="D17" s="30">
        <v>39346.708333333336</v>
      </c>
      <c r="E17" s="31">
        <f t="shared" si="0"/>
        <v>50</v>
      </c>
      <c r="F17" s="32">
        <f>IF(C51="original",10,2)</f>
        <v>2</v>
      </c>
      <c r="G17" s="32">
        <f>IF(C51="original",0,8)</f>
        <v>8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2">
        <v>40</v>
      </c>
      <c r="T17" s="31"/>
      <c r="U17" s="31"/>
      <c r="V17" s="31"/>
    </row>
    <row r="18" spans="1:22" ht="12.75">
      <c r="A18" s="24" t="s">
        <v>80</v>
      </c>
      <c r="B18" s="43" t="s">
        <v>12</v>
      </c>
      <c r="C18" s="30">
        <v>39316.66111111111</v>
      </c>
      <c r="D18" s="30">
        <v>39353.708333333336</v>
      </c>
      <c r="E18" s="31">
        <f t="shared" si="0"/>
        <v>45</v>
      </c>
      <c r="F18" s="31"/>
      <c r="G18" s="31"/>
      <c r="H18" s="31"/>
      <c r="I18" s="31"/>
      <c r="J18" s="31"/>
      <c r="K18" s="31"/>
      <c r="L18" s="31"/>
      <c r="M18" s="31">
        <v>5</v>
      </c>
      <c r="N18" s="31">
        <v>20</v>
      </c>
      <c r="O18" s="31"/>
      <c r="P18" s="31"/>
      <c r="Q18" s="31"/>
      <c r="R18" s="31"/>
      <c r="S18" s="32">
        <v>20</v>
      </c>
      <c r="T18" s="31"/>
      <c r="U18" s="31"/>
      <c r="V18" s="31"/>
    </row>
    <row r="19" spans="1:22" ht="12.75">
      <c r="A19" s="44" t="s">
        <v>81</v>
      </c>
      <c r="B19" s="45" t="s">
        <v>82</v>
      </c>
      <c r="C19" s="46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  <c r="T19" s="47"/>
      <c r="U19" s="47"/>
      <c r="V19" s="47"/>
    </row>
    <row r="20" spans="1:22" ht="12.75">
      <c r="A20" s="44" t="s">
        <v>83</v>
      </c>
      <c r="B20" s="49" t="s">
        <v>13</v>
      </c>
      <c r="C20" s="46">
        <v>39356.333333333336</v>
      </c>
      <c r="D20" s="46">
        <v>39381.708333333336</v>
      </c>
      <c r="E20" s="47">
        <f t="shared" si="0"/>
        <v>20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8">
        <v>20</v>
      </c>
      <c r="T20" s="47"/>
      <c r="U20" s="47"/>
      <c r="V20" s="47"/>
    </row>
    <row r="21" spans="1:22" ht="12.75">
      <c r="A21" s="44" t="s">
        <v>84</v>
      </c>
      <c r="B21" s="49" t="s">
        <v>14</v>
      </c>
      <c r="C21" s="46">
        <v>39356.333333333336</v>
      </c>
      <c r="D21" s="46">
        <v>39381.708333333336</v>
      </c>
      <c r="E21" s="47">
        <f t="shared" si="0"/>
        <v>20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8">
        <v>20</v>
      </c>
      <c r="T21" s="47"/>
      <c r="U21" s="47"/>
      <c r="V21" s="47"/>
    </row>
    <row r="22" spans="1:22" ht="12.75">
      <c r="A22" s="44" t="s">
        <v>85</v>
      </c>
      <c r="B22" s="50" t="s">
        <v>15</v>
      </c>
      <c r="C22" s="46">
        <v>39315.333333333336</v>
      </c>
      <c r="D22" s="46">
        <v>39430.708333333336</v>
      </c>
      <c r="E22" s="47">
        <f t="shared" si="0"/>
        <v>24</v>
      </c>
      <c r="F22" s="48">
        <f>IF(C51="original",20,10)</f>
        <v>10</v>
      </c>
      <c r="G22" s="48">
        <f>IF(C51="original",0,10)</f>
        <v>10</v>
      </c>
      <c r="H22" s="47"/>
      <c r="I22" s="47"/>
      <c r="J22" s="47"/>
      <c r="K22" s="48">
        <v>4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spans="1:22" ht="12.75">
      <c r="A23" s="44" t="s">
        <v>86</v>
      </c>
      <c r="B23" s="50" t="s">
        <v>16</v>
      </c>
      <c r="C23" s="46">
        <v>39231.333333333336</v>
      </c>
      <c r="D23" s="46">
        <v>39262.708333333336</v>
      </c>
      <c r="E23" s="47">
        <f t="shared" si="0"/>
        <v>60</v>
      </c>
      <c r="F23" s="47"/>
      <c r="G23" s="47"/>
      <c r="H23" s="47"/>
      <c r="I23" s="47"/>
      <c r="J23" s="47"/>
      <c r="K23" s="47"/>
      <c r="L23" s="47">
        <v>20</v>
      </c>
      <c r="M23" s="47"/>
      <c r="N23" s="47"/>
      <c r="O23" s="47"/>
      <c r="P23" s="47">
        <v>20</v>
      </c>
      <c r="Q23" s="47"/>
      <c r="R23" s="47"/>
      <c r="S23" s="48">
        <v>20</v>
      </c>
      <c r="T23" s="47"/>
      <c r="U23" s="47"/>
      <c r="V23" s="47"/>
    </row>
    <row r="24" spans="1:22" ht="12.75">
      <c r="A24" s="44" t="s">
        <v>87</v>
      </c>
      <c r="B24" s="50" t="s">
        <v>17</v>
      </c>
      <c r="C24" s="46">
        <v>39316.66111111111</v>
      </c>
      <c r="D24" s="46">
        <v>39357.708333333336</v>
      </c>
      <c r="E24" s="47">
        <f t="shared" si="0"/>
        <v>50</v>
      </c>
      <c r="F24" s="47"/>
      <c r="G24" s="47"/>
      <c r="H24" s="47"/>
      <c r="I24" s="48">
        <v>50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</row>
    <row r="25" spans="1:22" ht="12.75">
      <c r="A25" s="24" t="s">
        <v>88</v>
      </c>
      <c r="B25" s="33" t="s">
        <v>18</v>
      </c>
      <c r="C25" s="30">
        <v>39316.66111111111</v>
      </c>
      <c r="D25" s="30">
        <v>39393.708333333336</v>
      </c>
      <c r="E25" s="31">
        <f t="shared" si="0"/>
        <v>200</v>
      </c>
      <c r="F25" s="31"/>
      <c r="G25" s="31"/>
      <c r="H25" s="31">
        <v>80</v>
      </c>
      <c r="I25" s="31"/>
      <c r="J25" s="31"/>
      <c r="K25" s="31"/>
      <c r="L25" s="31"/>
      <c r="M25" s="31">
        <v>40</v>
      </c>
      <c r="N25" s="31"/>
      <c r="O25" s="31"/>
      <c r="P25" s="31"/>
      <c r="Q25" s="31"/>
      <c r="R25" s="32">
        <v>80</v>
      </c>
      <c r="S25" s="31"/>
      <c r="T25" s="31"/>
      <c r="U25" s="31"/>
      <c r="V25" s="31"/>
    </row>
    <row r="26" spans="1:22" ht="12.75">
      <c r="A26" s="44" t="s">
        <v>89</v>
      </c>
      <c r="B26" s="50" t="s">
        <v>19</v>
      </c>
      <c r="C26" s="46">
        <v>39356.333333333336</v>
      </c>
      <c r="D26" s="46">
        <v>39381.708333333336</v>
      </c>
      <c r="E26" s="47">
        <f t="shared" si="0"/>
        <v>30</v>
      </c>
      <c r="F26" s="47"/>
      <c r="G26" s="47"/>
      <c r="H26" s="47"/>
      <c r="I26" s="48">
        <v>10</v>
      </c>
      <c r="J26" s="47"/>
      <c r="K26" s="47"/>
      <c r="L26" s="47"/>
      <c r="M26" s="47"/>
      <c r="N26" s="47"/>
      <c r="O26" s="47"/>
      <c r="P26" s="47"/>
      <c r="Q26" s="47"/>
      <c r="R26" s="47"/>
      <c r="S26" s="47">
        <v>20</v>
      </c>
      <c r="T26" s="47"/>
      <c r="U26" s="47"/>
      <c r="V26" s="47"/>
    </row>
    <row r="27" spans="1:22" ht="12.75">
      <c r="A27" s="51" t="s">
        <v>90</v>
      </c>
      <c r="B27" s="52" t="s">
        <v>91</v>
      </c>
      <c r="C27" s="53"/>
      <c r="D27" s="53"/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</row>
    <row r="28" spans="1:22" ht="12.75">
      <c r="A28" s="51" t="s">
        <v>94</v>
      </c>
      <c r="B28" s="56" t="s">
        <v>20</v>
      </c>
      <c r="C28" s="53">
        <v>39258.333333333336</v>
      </c>
      <c r="D28" s="53">
        <v>39325.708333333336</v>
      </c>
      <c r="E28" s="54">
        <f aca="true" t="shared" si="1" ref="E28:E47">SUM(F28:V28)</f>
        <v>170</v>
      </c>
      <c r="F28" s="54"/>
      <c r="G28" s="54"/>
      <c r="H28" s="54"/>
      <c r="I28" s="54"/>
      <c r="J28" s="54"/>
      <c r="K28" s="54"/>
      <c r="L28" s="54"/>
      <c r="M28" s="54"/>
      <c r="N28" s="55">
        <v>80</v>
      </c>
      <c r="O28" s="54">
        <v>10</v>
      </c>
      <c r="P28" s="54"/>
      <c r="Q28" s="54"/>
      <c r="R28" s="54"/>
      <c r="S28" s="54"/>
      <c r="T28" s="54"/>
      <c r="U28" s="54">
        <v>80</v>
      </c>
      <c r="V28" s="54"/>
    </row>
    <row r="29" spans="1:22" ht="12.75">
      <c r="A29" s="51" t="s">
        <v>95</v>
      </c>
      <c r="B29" s="56" t="s">
        <v>21</v>
      </c>
      <c r="C29" s="53">
        <v>39286.333333333336</v>
      </c>
      <c r="D29" s="53">
        <v>39408.708333333336</v>
      </c>
      <c r="E29" s="54">
        <f t="shared" si="1"/>
        <v>160</v>
      </c>
      <c r="F29" s="54"/>
      <c r="G29" s="54"/>
      <c r="H29" s="54"/>
      <c r="I29" s="54"/>
      <c r="J29" s="54">
        <v>60</v>
      </c>
      <c r="K29" s="54"/>
      <c r="L29" s="54"/>
      <c r="M29" s="54"/>
      <c r="N29" s="55">
        <v>40</v>
      </c>
      <c r="O29" s="54"/>
      <c r="P29" s="54"/>
      <c r="Q29" s="54"/>
      <c r="R29" s="54"/>
      <c r="S29" s="54"/>
      <c r="T29" s="54">
        <v>60</v>
      </c>
      <c r="U29" s="54"/>
      <c r="V29" s="54"/>
    </row>
    <row r="30" spans="1:22" ht="12.75">
      <c r="A30" s="51" t="s">
        <v>92</v>
      </c>
      <c r="B30" s="52" t="s">
        <v>93</v>
      </c>
      <c r="C30" s="53"/>
      <c r="D30" s="53"/>
      <c r="E30" s="54"/>
      <c r="F30" s="54"/>
      <c r="G30" s="54"/>
      <c r="H30" s="54"/>
      <c r="I30" s="54"/>
      <c r="J30" s="54"/>
      <c r="K30" s="54"/>
      <c r="L30" s="54"/>
      <c r="M30" s="54"/>
      <c r="N30" s="55"/>
      <c r="O30" s="54"/>
      <c r="P30" s="54"/>
      <c r="Q30" s="54"/>
      <c r="R30" s="54"/>
      <c r="S30" s="54"/>
      <c r="T30" s="54"/>
      <c r="U30" s="54"/>
      <c r="V30" s="54"/>
    </row>
    <row r="31" spans="1:22" ht="12.75">
      <c r="A31" s="51" t="s">
        <v>96</v>
      </c>
      <c r="B31" s="56" t="s">
        <v>22</v>
      </c>
      <c r="C31" s="53">
        <v>39295.333333333336</v>
      </c>
      <c r="D31" s="53">
        <v>39325.708333333336</v>
      </c>
      <c r="E31" s="54">
        <f t="shared" si="1"/>
        <v>180</v>
      </c>
      <c r="F31" s="54"/>
      <c r="G31" s="54"/>
      <c r="H31" s="54"/>
      <c r="I31" s="54"/>
      <c r="J31" s="54"/>
      <c r="K31" s="54"/>
      <c r="L31" s="54">
        <v>40</v>
      </c>
      <c r="M31" s="55">
        <v>20</v>
      </c>
      <c r="N31" s="54">
        <v>40</v>
      </c>
      <c r="O31" s="54"/>
      <c r="P31" s="54"/>
      <c r="Q31" s="54"/>
      <c r="R31" s="54"/>
      <c r="S31" s="54"/>
      <c r="T31" s="54">
        <v>80</v>
      </c>
      <c r="U31" s="54"/>
      <c r="V31" s="54"/>
    </row>
    <row r="32" spans="1:22" ht="12.75">
      <c r="A32" s="51" t="s">
        <v>97</v>
      </c>
      <c r="B32" s="56" t="s">
        <v>23</v>
      </c>
      <c r="C32" s="53">
        <v>39328.333333333336</v>
      </c>
      <c r="D32" s="53">
        <v>39419.708333333336</v>
      </c>
      <c r="E32" s="54">
        <f t="shared" si="1"/>
        <v>80</v>
      </c>
      <c r="F32" s="54"/>
      <c r="G32" s="54"/>
      <c r="H32" s="54"/>
      <c r="I32" s="54"/>
      <c r="J32" s="54"/>
      <c r="K32" s="54"/>
      <c r="L32" s="54"/>
      <c r="M32" s="54"/>
      <c r="N32" s="55">
        <v>60</v>
      </c>
      <c r="O32" s="54"/>
      <c r="P32" s="54"/>
      <c r="Q32" s="54"/>
      <c r="R32" s="54"/>
      <c r="S32" s="54"/>
      <c r="T32" s="54">
        <v>20</v>
      </c>
      <c r="U32" s="54"/>
      <c r="V32" s="54"/>
    </row>
    <row r="33" spans="1:22" ht="12.75">
      <c r="A33" s="51" t="s">
        <v>98</v>
      </c>
      <c r="B33" s="56" t="s">
        <v>24</v>
      </c>
      <c r="C33" s="53">
        <v>39328.333333333336</v>
      </c>
      <c r="D33" s="53">
        <v>39419.708333333336</v>
      </c>
      <c r="E33" s="54">
        <f t="shared" si="1"/>
        <v>80</v>
      </c>
      <c r="F33" s="54"/>
      <c r="G33" s="54"/>
      <c r="H33" s="54"/>
      <c r="I33" s="54"/>
      <c r="J33" s="54"/>
      <c r="K33" s="54"/>
      <c r="L33" s="54"/>
      <c r="M33" s="54"/>
      <c r="N33" s="54">
        <v>20</v>
      </c>
      <c r="O33" s="54"/>
      <c r="P33" s="54"/>
      <c r="Q33" s="54"/>
      <c r="R33" s="54"/>
      <c r="S33" s="54"/>
      <c r="T33" s="55">
        <v>60</v>
      </c>
      <c r="U33" s="54"/>
      <c r="V33" s="54"/>
    </row>
    <row r="34" spans="1:22" ht="12.75">
      <c r="A34" s="19">
        <v>3.3</v>
      </c>
      <c r="B34" s="20" t="s">
        <v>99</v>
      </c>
      <c r="C34" s="21"/>
      <c r="D34" s="21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2"/>
      <c r="V34" s="22"/>
    </row>
    <row r="35" spans="1:22" ht="12.75">
      <c r="A35" s="12" t="s">
        <v>100</v>
      </c>
      <c r="B35" s="13" t="s">
        <v>25</v>
      </c>
      <c r="C35" s="14">
        <v>39321.333333333336</v>
      </c>
      <c r="D35" s="14">
        <v>39374.708333333336</v>
      </c>
      <c r="E35" s="15">
        <f t="shared" si="1"/>
        <v>80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6">
        <v>80</v>
      </c>
    </row>
    <row r="36" spans="1:22" ht="12.75">
      <c r="A36" s="12" t="s">
        <v>101</v>
      </c>
      <c r="B36" s="13" t="s">
        <v>26</v>
      </c>
      <c r="C36" s="14">
        <v>39377.333333333336</v>
      </c>
      <c r="D36" s="14">
        <v>39435.708333333336</v>
      </c>
      <c r="E36" s="15">
        <f t="shared" si="1"/>
        <v>80</v>
      </c>
      <c r="F36" s="15"/>
      <c r="G36" s="15"/>
      <c r="H36" s="16">
        <v>80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ht="12.75">
      <c r="A37" s="7" t="s">
        <v>63</v>
      </c>
      <c r="B37" s="8" t="s">
        <v>27</v>
      </c>
      <c r="C37" s="9">
        <v>39377.333333333336</v>
      </c>
      <c r="D37" s="9">
        <v>39423.708333333336</v>
      </c>
      <c r="E37" s="10">
        <f t="shared" si="1"/>
        <v>20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>
        <v>20</v>
      </c>
    </row>
    <row r="38" spans="1:22" ht="12.75">
      <c r="A38" s="12" t="s">
        <v>102</v>
      </c>
      <c r="B38" s="17" t="s">
        <v>103</v>
      </c>
      <c r="C38" s="14"/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6"/>
    </row>
    <row r="39" spans="1:22" ht="12.75">
      <c r="A39" s="12" t="s">
        <v>104</v>
      </c>
      <c r="B39" s="18" t="s">
        <v>28</v>
      </c>
      <c r="C39" s="14">
        <v>39300.333333333336</v>
      </c>
      <c r="D39" s="14">
        <v>39332.708333333336</v>
      </c>
      <c r="E39" s="15">
        <f t="shared" si="1"/>
        <v>50</v>
      </c>
      <c r="F39" s="15"/>
      <c r="G39" s="15"/>
      <c r="H39" s="15"/>
      <c r="I39" s="15"/>
      <c r="J39" s="15">
        <v>4</v>
      </c>
      <c r="K39" s="15"/>
      <c r="L39" s="15"/>
      <c r="M39" s="15"/>
      <c r="N39" s="15"/>
      <c r="O39" s="15"/>
      <c r="P39" s="15"/>
      <c r="Q39" s="15"/>
      <c r="R39" s="15"/>
      <c r="S39" s="16">
        <v>30</v>
      </c>
      <c r="T39" s="15"/>
      <c r="U39" s="15"/>
      <c r="V39" s="15">
        <v>16</v>
      </c>
    </row>
    <row r="40" spans="1:22" ht="12.75">
      <c r="A40" s="12" t="s">
        <v>105</v>
      </c>
      <c r="B40" s="18" t="s">
        <v>29</v>
      </c>
      <c r="C40" s="14">
        <v>39300.333333333336</v>
      </c>
      <c r="D40" s="14">
        <v>39332.708333333336</v>
      </c>
      <c r="E40" s="15">
        <f t="shared" si="1"/>
        <v>80</v>
      </c>
      <c r="F40" s="16">
        <f>IF(C51="original",15,3)</f>
        <v>3</v>
      </c>
      <c r="G40" s="15"/>
      <c r="H40" s="15"/>
      <c r="I40" s="15"/>
      <c r="J40" s="15">
        <v>10</v>
      </c>
      <c r="K40" s="15"/>
      <c r="L40" s="15"/>
      <c r="M40" s="15"/>
      <c r="N40" s="15"/>
      <c r="O40" s="15"/>
      <c r="P40" s="15"/>
      <c r="Q40" s="15"/>
      <c r="R40" s="15"/>
      <c r="S40" s="15">
        <v>15</v>
      </c>
      <c r="T40" s="15"/>
      <c r="U40" s="15"/>
      <c r="V40" s="16">
        <f>IF(C51="original",40,40+12)</f>
        <v>52</v>
      </c>
    </row>
    <row r="41" spans="1:22" ht="12.75">
      <c r="A41" s="12" t="s">
        <v>106</v>
      </c>
      <c r="B41" s="18" t="s">
        <v>30</v>
      </c>
      <c r="C41" s="14">
        <v>39300.333333333336</v>
      </c>
      <c r="D41" s="14">
        <v>39332.708333333336</v>
      </c>
      <c r="E41" s="15">
        <f t="shared" si="1"/>
        <v>70</v>
      </c>
      <c r="F41" s="15"/>
      <c r="G41" s="15"/>
      <c r="H41" s="15"/>
      <c r="I41" s="15"/>
      <c r="J41" s="15">
        <v>10</v>
      </c>
      <c r="K41" s="15"/>
      <c r="L41" s="15"/>
      <c r="M41" s="15"/>
      <c r="N41" s="15"/>
      <c r="O41" s="15"/>
      <c r="P41" s="15"/>
      <c r="Q41" s="15"/>
      <c r="R41" s="15"/>
      <c r="S41" s="15">
        <v>30</v>
      </c>
      <c r="T41" s="15"/>
      <c r="U41" s="15"/>
      <c r="V41" s="16">
        <v>30</v>
      </c>
    </row>
    <row r="42" spans="1:22" ht="12.75">
      <c r="A42" s="51" t="s">
        <v>107</v>
      </c>
      <c r="B42" s="57" t="s">
        <v>108</v>
      </c>
      <c r="C42" s="58"/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</row>
    <row r="43" spans="1:22" ht="12.75">
      <c r="A43" s="51" t="s">
        <v>109</v>
      </c>
      <c r="B43" s="61" t="s">
        <v>31</v>
      </c>
      <c r="C43" s="58">
        <v>39363.333333333336</v>
      </c>
      <c r="D43" s="58">
        <v>39388.708333333336</v>
      </c>
      <c r="E43" s="59">
        <f t="shared" si="1"/>
        <v>20</v>
      </c>
      <c r="F43" s="59"/>
      <c r="G43" s="59"/>
      <c r="H43" s="59"/>
      <c r="I43" s="59"/>
      <c r="J43" s="60">
        <v>20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</row>
    <row r="44" spans="1:22" ht="12.75">
      <c r="A44" s="51" t="s">
        <v>110</v>
      </c>
      <c r="B44" s="61" t="s">
        <v>32</v>
      </c>
      <c r="C44" s="58">
        <v>39363.333333333336</v>
      </c>
      <c r="D44" s="58">
        <v>39388.708333333336</v>
      </c>
      <c r="E44" s="59">
        <f t="shared" si="1"/>
        <v>20</v>
      </c>
      <c r="F44" s="59"/>
      <c r="G44" s="59"/>
      <c r="H44" s="59"/>
      <c r="I44" s="59"/>
      <c r="J44" s="60">
        <v>20</v>
      </c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</row>
    <row r="45" spans="1:22" ht="12.75">
      <c r="A45" s="51" t="s">
        <v>111</v>
      </c>
      <c r="B45" s="57" t="s">
        <v>112</v>
      </c>
      <c r="C45" s="58"/>
      <c r="D45" s="58"/>
      <c r="E45" s="59"/>
      <c r="F45" s="59"/>
      <c r="G45" s="59"/>
      <c r="H45" s="59"/>
      <c r="I45" s="59"/>
      <c r="J45" s="60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</row>
    <row r="46" spans="1:22" ht="12.75">
      <c r="A46" s="51" t="s">
        <v>113</v>
      </c>
      <c r="B46" s="61" t="s">
        <v>33</v>
      </c>
      <c r="C46" s="58">
        <v>39356.333333333336</v>
      </c>
      <c r="D46" s="58">
        <v>39430.708333333336</v>
      </c>
      <c r="E46" s="59">
        <f t="shared" si="1"/>
        <v>80</v>
      </c>
      <c r="F46" s="59"/>
      <c r="G46" s="59"/>
      <c r="H46" s="59"/>
      <c r="I46" s="59"/>
      <c r="J46" s="59"/>
      <c r="K46" s="59"/>
      <c r="L46" s="59"/>
      <c r="M46" s="59"/>
      <c r="N46" s="60">
        <v>40</v>
      </c>
      <c r="O46" s="59"/>
      <c r="P46" s="59"/>
      <c r="Q46" s="59"/>
      <c r="R46" s="59"/>
      <c r="S46" s="59"/>
      <c r="T46" s="59"/>
      <c r="U46" s="59">
        <v>40</v>
      </c>
      <c r="V46" s="59"/>
    </row>
    <row r="47" spans="1:22" ht="12.75">
      <c r="A47" s="51" t="s">
        <v>114</v>
      </c>
      <c r="B47" s="61" t="s">
        <v>34</v>
      </c>
      <c r="C47" s="58">
        <v>39356.333333333336</v>
      </c>
      <c r="D47" s="58">
        <v>39430.708333333336</v>
      </c>
      <c r="E47" s="59">
        <f t="shared" si="1"/>
        <v>70</v>
      </c>
      <c r="F47" s="59"/>
      <c r="G47" s="59"/>
      <c r="H47" s="59"/>
      <c r="I47" s="59"/>
      <c r="J47" s="60">
        <v>70</v>
      </c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</row>
    <row r="48" spans="4:22" ht="12.75">
      <c r="D48" s="3" t="s">
        <v>54</v>
      </c>
      <c r="E48" s="1">
        <f>SUM(E3:E47)</f>
        <v>2279</v>
      </c>
      <c r="F48" s="3">
        <f aca="true" t="shared" si="2" ref="F48:V48">SUM(F3:F47)</f>
        <v>35</v>
      </c>
      <c r="G48" s="3">
        <f t="shared" si="2"/>
        <v>118</v>
      </c>
      <c r="H48" s="3">
        <f t="shared" si="2"/>
        <v>250</v>
      </c>
      <c r="I48" s="1">
        <f t="shared" si="2"/>
        <v>60</v>
      </c>
      <c r="J48" s="3">
        <f t="shared" si="2"/>
        <v>194</v>
      </c>
      <c r="K48" s="1">
        <f t="shared" si="2"/>
        <v>14</v>
      </c>
      <c r="L48" s="1">
        <f t="shared" si="2"/>
        <v>70</v>
      </c>
      <c r="M48" s="1">
        <f t="shared" si="2"/>
        <v>105</v>
      </c>
      <c r="N48" s="3">
        <f t="shared" si="2"/>
        <v>300</v>
      </c>
      <c r="O48" s="1">
        <f t="shared" si="2"/>
        <v>10</v>
      </c>
      <c r="P48" s="1">
        <f t="shared" si="2"/>
        <v>20</v>
      </c>
      <c r="Q48" s="1">
        <f t="shared" si="2"/>
        <v>80</v>
      </c>
      <c r="R48" s="1">
        <f t="shared" si="2"/>
        <v>100</v>
      </c>
      <c r="S48" s="3">
        <f t="shared" si="2"/>
        <v>255</v>
      </c>
      <c r="T48" s="3">
        <f t="shared" si="2"/>
        <v>220</v>
      </c>
      <c r="U48" s="1">
        <f t="shared" si="2"/>
        <v>120</v>
      </c>
      <c r="V48" s="3">
        <f t="shared" si="2"/>
        <v>328</v>
      </c>
    </row>
    <row r="49" ht="12.75"/>
    <row r="50" spans="3:14" ht="12.75">
      <c r="C50" s="5" t="s">
        <v>55</v>
      </c>
      <c r="D50" s="4" t="s">
        <v>56</v>
      </c>
      <c r="H50" s="67" t="s">
        <v>116</v>
      </c>
      <c r="I50" s="67"/>
      <c r="J50" s="67"/>
      <c r="K50" s="67"/>
      <c r="L50" s="67"/>
      <c r="M50" s="67" t="s">
        <v>121</v>
      </c>
      <c r="N50" s="68"/>
    </row>
    <row r="51" spans="2:14" ht="12.75">
      <c r="B51" s="2" t="s">
        <v>59</v>
      </c>
      <c r="C51" s="1" t="s">
        <v>57</v>
      </c>
      <c r="D51" s="4" t="s">
        <v>57</v>
      </c>
      <c r="H51" s="62" t="s">
        <v>117</v>
      </c>
      <c r="I51" s="62"/>
      <c r="J51" s="62"/>
      <c r="K51" s="62"/>
      <c r="L51" s="62"/>
      <c r="M51" s="62" t="s">
        <v>44</v>
      </c>
      <c r="N51" s="62"/>
    </row>
    <row r="52" spans="8:14" ht="12.75">
      <c r="H52" s="65" t="s">
        <v>118</v>
      </c>
      <c r="I52" s="65"/>
      <c r="J52" s="65"/>
      <c r="K52" s="65"/>
      <c r="L52" s="65"/>
      <c r="M52" s="65" t="s">
        <v>37</v>
      </c>
      <c r="N52" s="65"/>
    </row>
    <row r="53" spans="8:14" ht="12.75">
      <c r="H53" s="63" t="s">
        <v>119</v>
      </c>
      <c r="I53" s="63"/>
      <c r="J53" s="63"/>
      <c r="K53" s="63"/>
      <c r="L53" s="63"/>
      <c r="M53" s="63" t="s">
        <v>38</v>
      </c>
      <c r="N53" s="63"/>
    </row>
    <row r="54" spans="8:14" ht="12.75">
      <c r="H54" s="64" t="s">
        <v>27</v>
      </c>
      <c r="I54" s="64"/>
      <c r="J54" s="64"/>
      <c r="K54" s="64"/>
      <c r="L54" s="64"/>
      <c r="M54" s="64" t="s">
        <v>37</v>
      </c>
      <c r="N54" s="64"/>
    </row>
    <row r="55" spans="8:14" ht="12.75">
      <c r="H55" s="65" t="s">
        <v>99</v>
      </c>
      <c r="I55" s="65"/>
      <c r="J55" s="65"/>
      <c r="K55" s="65"/>
      <c r="L55" s="65"/>
      <c r="M55" s="65" t="s">
        <v>47</v>
      </c>
      <c r="N55" s="65"/>
    </row>
    <row r="56" spans="8:14" ht="12.75">
      <c r="H56" s="66" t="s">
        <v>120</v>
      </c>
      <c r="I56" s="66"/>
      <c r="J56" s="66"/>
      <c r="K56" s="66"/>
      <c r="L56" s="66"/>
      <c r="M56" s="66" t="s">
        <v>43</v>
      </c>
      <c r="N56" s="66"/>
    </row>
  </sheetData>
  <sheetProtection/>
  <mergeCells count="14">
    <mergeCell ref="H54:L54"/>
    <mergeCell ref="H55:L55"/>
    <mergeCell ref="H56:L56"/>
    <mergeCell ref="M50:N50"/>
    <mergeCell ref="M51:N51"/>
    <mergeCell ref="M52:N52"/>
    <mergeCell ref="M53:N53"/>
    <mergeCell ref="M54:N54"/>
    <mergeCell ref="M55:N55"/>
    <mergeCell ref="M56:N56"/>
    <mergeCell ref="H50:L50"/>
    <mergeCell ref="H51:L51"/>
    <mergeCell ref="H52:L52"/>
    <mergeCell ref="H53:L53"/>
  </mergeCells>
  <conditionalFormatting sqref="V40">
    <cfRule type="expression" priority="3" dxfId="0" stopIfTrue="1">
      <formula>IF(C51="change",1,0)</formula>
    </cfRule>
  </conditionalFormatting>
  <conditionalFormatting sqref="F6:G10 F16:G17 F40 F22:G22">
    <cfRule type="expression" priority="7" dxfId="0" stopIfTrue="1">
      <formula>IF($C$51="change",1,0)</formula>
    </cfRule>
  </conditionalFormatting>
  <dataValidations count="1">
    <dataValidation type="list" allowBlank="1" showInputMessage="1" showErrorMessage="1" sqref="C51">
      <formula1>$D$50:$D$51</formula1>
    </dataValidation>
  </dataValidations>
  <printOptions/>
  <pageMargins left="0.8" right="0.17" top="0.56" bottom="0.35" header="0.39" footer="0.16"/>
  <pageSetup fitToHeight="1" fitToWidth="1" horizontalDpi="600" verticalDpi="600" orientation="landscape" scale="79" r:id="rId3"/>
  <headerFooter alignWithMargins="0">
    <oddHeader>&amp;CNGAO System Design Phase: WBS 3.2 and 3.3 Tasks, Groups and Personnel</oddHeader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peterw</dc:creator>
  <cp:keywords/>
  <dc:description/>
  <cp:lastModifiedBy>peterw</cp:lastModifiedBy>
  <cp:lastPrinted>2007-08-28T04:12:48Z</cp:lastPrinted>
  <dcterms:created xsi:type="dcterms:W3CDTF">2007-08-15T18:49:17Z</dcterms:created>
  <dcterms:modified xsi:type="dcterms:W3CDTF">2007-08-28T04:12:51Z</dcterms:modified>
  <cp:category/>
  <cp:version/>
  <cp:contentType/>
  <cp:contentStatus/>
</cp:coreProperties>
</file>